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1 кв 2024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0квФп" sheetId="20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58" i="20" l="1"/>
  <c r="E215" i="20"/>
  <c r="E196" i="20"/>
  <c r="E103" i="20"/>
  <c r="E101" i="20"/>
  <c r="E138" i="20"/>
  <c r="E104" i="20"/>
  <c r="E76" i="20"/>
  <c r="E74" i="20"/>
  <c r="E75" i="20"/>
  <c r="E72" i="20"/>
  <c r="E69" i="20"/>
  <c r="E68" i="20"/>
  <c r="E67" i="20"/>
  <c r="E66" i="20"/>
  <c r="E64" i="20"/>
  <c r="E60" i="20"/>
  <c r="E37" i="20"/>
  <c r="E32" i="20"/>
  <c r="D389" i="20" l="1"/>
  <c r="D242" i="20"/>
  <c r="D236" i="20"/>
  <c r="D215" i="20"/>
  <c r="D196" i="20"/>
  <c r="D160" i="20"/>
  <c r="D148" i="20"/>
  <c r="D138" i="20"/>
  <c r="D133" i="20"/>
  <c r="D103" i="20"/>
  <c r="D97" i="20"/>
  <c r="D47" i="20"/>
  <c r="D53" i="20"/>
  <c r="D371" i="20" l="1"/>
  <c r="E371" i="20"/>
  <c r="E73" i="20" l="1"/>
  <c r="E79" i="20" s="1"/>
  <c r="E56" i="20"/>
  <c r="E55" i="20" s="1"/>
  <c r="E354" i="20" s="1"/>
  <c r="E23" i="20"/>
  <c r="E106" i="20"/>
  <c r="E108" i="20"/>
  <c r="E100" i="20"/>
  <c r="E70" i="20"/>
  <c r="E52" i="20"/>
  <c r="E97" i="20" l="1"/>
  <c r="E102" i="20" s="1"/>
  <c r="E62" i="20"/>
  <c r="E53" i="20"/>
  <c r="E47" i="20" s="1"/>
  <c r="E90" i="20" s="1"/>
  <c r="E96" i="20" l="1"/>
  <c r="E118" i="20" s="1"/>
  <c r="E133" i="20" s="1"/>
  <c r="E38" i="20"/>
  <c r="E187" i="20" l="1"/>
  <c r="E281" i="20" l="1"/>
  <c r="D70" i="20" l="1"/>
  <c r="D376" i="20" l="1"/>
  <c r="D375" i="20" s="1"/>
  <c r="D374" i="20" s="1"/>
  <c r="D373" i="20" s="1"/>
  <c r="D303" i="20" l="1"/>
  <c r="F248" i="20" l="1"/>
  <c r="E241" i="20"/>
  <c r="E234" i="20"/>
  <c r="E211" i="20"/>
  <c r="E210" i="20" s="1"/>
  <c r="E244" i="20" s="1"/>
  <c r="E184" i="20"/>
  <c r="D247" i="20"/>
  <c r="D211" i="20"/>
  <c r="D210" i="20" s="1"/>
  <c r="D220" i="20"/>
  <c r="F236" i="20"/>
  <c r="F237" i="20"/>
  <c r="D187" i="20"/>
  <c r="D184" i="20"/>
  <c r="D244" i="20" l="1"/>
  <c r="D243" i="20"/>
  <c r="D202" i="20"/>
  <c r="E95" i="20"/>
  <c r="E123" i="20" s="1"/>
  <c r="D100" i="20"/>
  <c r="D106" i="20"/>
  <c r="D73" i="20" l="1"/>
  <c r="D62" i="20"/>
  <c r="D56" i="20"/>
  <c r="D55" i="20" s="1"/>
  <c r="D23" i="20"/>
  <c r="D313" i="20" s="1"/>
  <c r="D305" i="20" s="1"/>
  <c r="D77" i="20" l="1"/>
  <c r="D38" i="20"/>
  <c r="D81" i="20" s="1"/>
  <c r="D354" i="20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97" i="20"/>
  <c r="G100" i="20"/>
  <c r="G101" i="20"/>
  <c r="G103" i="20"/>
  <c r="G104" i="20"/>
  <c r="G105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25" i="20"/>
  <c r="F224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D96" i="20"/>
  <c r="D95" i="20"/>
  <c r="D123" i="20" s="1"/>
  <c r="D90" i="20"/>
  <c r="D118" i="20" l="1"/>
  <c r="D109" i="20"/>
  <c r="E247" i="20"/>
  <c r="E246" i="20"/>
  <c r="E243" i="20"/>
  <c r="D124" i="20" l="1"/>
  <c r="D139" i="20" s="1"/>
  <c r="D158" i="20" s="1"/>
  <c r="D154" i="20" s="1"/>
  <c r="G196" i="20"/>
  <c r="F196" i="20"/>
  <c r="G187" i="20"/>
  <c r="F187" i="20"/>
  <c r="F247" i="20"/>
  <c r="G62" i="20"/>
  <c r="F62" i="20"/>
  <c r="G243" i="20"/>
  <c r="F243" i="20"/>
  <c r="E303" i="20"/>
  <c r="E77" i="20" l="1"/>
  <c r="F79" i="20"/>
  <c r="G79" i="20"/>
  <c r="G303" i="20"/>
  <c r="F303" i="20"/>
  <c r="E242" i="20"/>
  <c r="E202" i="20"/>
  <c r="E250" i="20" l="1"/>
  <c r="E252" i="20" s="1"/>
  <c r="F202" i="20"/>
  <c r="G202" i="20"/>
  <c r="G242" i="20"/>
  <c r="F242" i="20"/>
  <c r="F108" i="20" l="1"/>
  <c r="G108" i="20"/>
  <c r="F73" i="20"/>
  <c r="G73" i="20"/>
  <c r="F102" i="20"/>
  <c r="G102" i="20"/>
  <c r="F77" i="20" l="1"/>
  <c r="G77" i="20"/>
  <c r="G52" i="20"/>
  <c r="F52" i="20"/>
  <c r="G56" i="20"/>
  <c r="G23" i="20"/>
  <c r="F23" i="20"/>
  <c r="G55" i="20"/>
  <c r="F56" i="20"/>
  <c r="E313" i="20"/>
  <c r="A14" i="20"/>
  <c r="A12" i="12"/>
  <c r="A7" i="21"/>
  <c r="A12" i="17"/>
  <c r="F138" i="20" l="1"/>
  <c r="F123" i="20"/>
  <c r="F95" i="20"/>
  <c r="G47" i="20"/>
  <c r="F47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F375" i="20" s="1"/>
  <c r="G376" i="20"/>
  <c r="G375" i="20" l="1"/>
  <c r="E374" i="20"/>
  <c r="E373" i="20" l="1"/>
  <c r="G374" i="20"/>
  <c r="F374" i="20"/>
  <c r="G373" i="20" l="1"/>
  <c r="F373" i="20"/>
  <c r="F234" i="20" l="1"/>
  <c r="D222" i="20"/>
  <c r="F222" i="20" l="1"/>
  <c r="F241" i="20"/>
  <c r="D235" i="20"/>
  <c r="F235" i="20" s="1"/>
  <c r="D246" i="20"/>
  <c r="F246" i="20" s="1"/>
  <c r="D250" i="20" l="1"/>
  <c r="G235" i="20"/>
  <c r="D252" i="20" l="1"/>
  <c r="F250" i="20"/>
  <c r="G250" i="20"/>
  <c r="G252" i="20" l="1"/>
  <c r="F252" i="20"/>
</calcChain>
</file>

<file path=xl/sharedStrings.xml><?xml version="1.0" encoding="utf-8"?>
<sst xmlns="http://schemas.openxmlformats.org/spreadsheetml/2006/main" count="2373" uniqueCount="907">
  <si>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</si>
  <si>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</si>
  <si>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</si>
  <si>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</si>
  <si>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</si>
  <si>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</si>
  <si>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</si>
  <si>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</si>
  <si>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</si>
  <si>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</si>
  <si>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</si>
  <si>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</si>
  <si>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</si>
  <si>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</si>
  <si>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</si>
  <si>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</si>
  <si>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</si>
  <si>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</si>
  <si>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</si>
  <si>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</si>
  <si>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</si>
  <si>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</si>
  <si>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</si>
  <si>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</si>
  <si>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</si>
  <si>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</si>
  <si>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</si>
  <si>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</si>
  <si>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</si>
  <si>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</si>
  <si>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</si>
  <si>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</si>
  <si>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</si>
  <si>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</si>
  <si>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</si>
  <si>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</si>
  <si>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</si>
  <si>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</si>
  <si>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</si>
  <si>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</si>
  <si>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</si>
  <si>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</si>
  <si>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</si>
  <si>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</si>
  <si>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</si>
  <si>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</si>
  <si>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</si>
  <si>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</si>
  <si>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</si>
  <si>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</si>
  <si>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</si>
  <si>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</si>
  <si>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</si>
  <si>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</si>
  <si>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</si>
  <si>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</si>
  <si>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</si>
  <si>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</si>
  <si>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</si>
  <si>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</si>
  <si>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</si>
  <si>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</si>
  <si>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</si>
  <si>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</si>
  <si>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</si>
  <si>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</si>
  <si>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</si>
  <si>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</si>
  <si>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</si>
  <si>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</si>
  <si>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</si>
  <si>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</si>
  <si>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</si>
  <si>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</si>
  <si>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</si>
  <si>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</si>
  <si>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</si>
  <si>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</si>
  <si>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</si>
  <si>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</si>
  <si>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</si>
  <si>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</si>
  <si>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</si>
  <si>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</si>
  <si>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</si>
  <si>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</si>
  <si>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</si>
  <si>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</si>
  <si>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</si>
  <si>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</si>
  <si>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</si>
  <si>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</si>
  <si>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</si>
  <si>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</si>
  <si>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</si>
  <si>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</si>
  <si>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</si>
  <si>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</si>
  <si>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</si>
  <si>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</si>
  <si>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</si>
  <si>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</si>
  <si>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</si>
  <si>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</si>
  <si>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</si>
  <si>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</si>
  <si>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</si>
  <si>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</si>
  <si>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</si>
  <si>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</si>
  <si>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</si>
  <si>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</si>
  <si>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</si>
  <si>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</si>
  <si>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</si>
  <si>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</si>
  <si>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</si>
  <si>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</si>
  <si>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</si>
  <si>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</si>
  <si>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</si>
  <si>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</si>
  <si>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</si>
  <si>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</si>
  <si>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</si>
  <si>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</si>
  <si>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</si>
  <si>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</si>
  <si>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</si>
  <si>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</si>
  <si>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</si>
  <si>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</si>
  <si>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</si>
  <si>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</si>
  <si>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</si>
  <si>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</si>
  <si>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</si>
  <si>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</si>
  <si>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</si>
  <si>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</si>
  <si>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</si>
  <si>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</si>
  <si>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</si>
  <si>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</si>
  <si>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</si>
  <si>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</si>
  <si>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</si>
  <si>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</si>
  <si>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</si>
  <si>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</si>
  <si>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</si>
  <si>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</si>
  <si>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</si>
  <si>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</si>
  <si>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</si>
  <si>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</si>
  <si>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</si>
  <si>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</si>
  <si>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</si>
  <si>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</si>
  <si>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</si>
  <si>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</si>
  <si>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</si>
  <si>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</si>
  <si>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</si>
  <si>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</si>
  <si>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</si>
  <si>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</si>
  <si>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</si>
  <si>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</si>
  <si>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</si>
  <si>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</si>
  <si>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</si>
  <si>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</si>
  <si>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</si>
  <si>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</si>
  <si>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</si>
  <si>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</si>
  <si>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</si>
  <si>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</si>
  <si>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</si>
  <si>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</si>
  <si>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</si>
  <si>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</si>
  <si>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</si>
  <si>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</si>
  <si>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</si>
  <si>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</si>
  <si>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</si>
  <si>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</si>
  <si>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</si>
  <si>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</si>
  <si>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</si>
  <si>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</si>
  <si>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</si>
  <si>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</si>
  <si>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</si>
  <si>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</si>
  <si>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</si>
  <si>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</si>
  <si>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</si>
  <si>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</si>
  <si>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</si>
  <si>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</si>
  <si>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</si>
  <si>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</si>
  <si>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</si>
  <si>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</si>
  <si>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</si>
  <si>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</si>
  <si>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</si>
  <si>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</si>
  <si>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</si>
  <si>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</si>
  <si>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</si>
  <si>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</si>
  <si>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</si>
  <si>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</si>
  <si>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</si>
  <si>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</si>
  <si>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</si>
  <si>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</si>
  <si>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</si>
  <si>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</si>
  <si>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</si>
  <si>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</si>
  <si>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</si>
  <si>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</si>
  <si>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</si>
  <si>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</si>
  <si>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</si>
  <si>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</si>
  <si>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</si>
  <si>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</si>
  <si>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</si>
  <si>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</si>
  <si>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</si>
  <si>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</si>
  <si>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</si>
  <si>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</si>
  <si>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</si>
  <si>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</si>
  <si>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</si>
  <si>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</si>
  <si>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</si>
  <si>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</si>
  <si>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</si>
  <si>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</si>
  <si>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</si>
  <si>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</si>
  <si>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</si>
  <si>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</si>
  <si>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</si>
  <si>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</si>
  <si>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</si>
  <si>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</si>
  <si>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</si>
  <si>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</si>
  <si>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</si>
  <si>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</si>
  <si>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</si>
  <si>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</si>
  <si>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</si>
  <si>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</si>
  <si>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</si>
  <si>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</si>
  <si>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</si>
  <si>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</si>
  <si>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</si>
  <si>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</si>
  <si>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</si>
  <si>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</si>
  <si>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</si>
  <si>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</si>
  <si>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</si>
  <si>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</si>
  <si>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</si>
  <si>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</si>
  <si>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</si>
  <si>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</si>
  <si>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</si>
  <si>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</si>
  <si>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</si>
  <si>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</si>
  <si>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</si>
  <si>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</si>
  <si>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</si>
  <si>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</si>
  <si>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</si>
  <si>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</si>
  <si>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</si>
  <si>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</si>
  <si>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</si>
  <si>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</si>
  <si>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</si>
  <si>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</si>
  <si>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</si>
  <si>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</si>
  <si>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</si>
  <si>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</si>
  <si>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</si>
  <si>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</si>
  <si>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</si>
  <si>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</si>
  <si>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</si>
  <si>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</si>
  <si>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</si>
  <si>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</si>
  <si>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</si>
  <si>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</si>
  <si>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</si>
  <si>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</si>
  <si>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</si>
  <si>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</si>
  <si>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</si>
  <si>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</si>
  <si>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</si>
  <si>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</si>
  <si>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</si>
  <si>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</si>
  <si>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</si>
  <si>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</si>
  <si>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</si>
  <si>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</si>
  <si>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</si>
  <si>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</si>
  <si>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</si>
  <si>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</si>
  <si>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</si>
  <si>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</si>
  <si>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</si>
  <si>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</si>
  <si>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</si>
  <si>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</si>
  <si>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</si>
  <si>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</si>
  <si>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</si>
  <si>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</si>
  <si>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</si>
  <si>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</si>
  <si>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</si>
  <si>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</si>
  <si>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</si>
  <si>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</si>
  <si>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</si>
  <si>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</si>
  <si>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</si>
  <si>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</si>
  <si>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</si>
  <si>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</si>
  <si>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</si>
  <si>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</si>
  <si>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</si>
  <si>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</si>
  <si>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</si>
  <si>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</si>
  <si>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</si>
  <si>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</si>
  <si>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</si>
  <si>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</si>
  <si>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</si>
  <si>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</si>
  <si>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</si>
  <si>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</si>
  <si>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</si>
  <si>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</si>
  <si>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</si>
  <si>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</si>
  <si>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</si>
  <si>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</si>
  <si>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</si>
  <si>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</si>
  <si>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</si>
  <si>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</si>
  <si>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</si>
  <si>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</si>
  <si>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</si>
  <si>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</si>
  <si>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</si>
  <si>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</si>
  <si>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</si>
  <si>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</si>
  <si>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</si>
  <si>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</si>
  <si>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</si>
  <si>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</si>
  <si>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</si>
  <si>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</si>
  <si>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</si>
  <si>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</si>
  <si>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</si>
  <si>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</si>
  <si>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</si>
  <si>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</si>
  <si>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</si>
  <si>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</si>
  <si>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</si>
  <si>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</si>
  <si>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</si>
  <si>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</si>
  <si>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</si>
  <si>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</si>
  <si>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</si>
  <si>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</si>
  <si>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</si>
  <si>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</si>
  <si>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</si>
  <si>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</si>
  <si>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</si>
  <si>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</si>
  <si>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</si>
  <si>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</si>
  <si>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</si>
  <si>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</si>
  <si>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</si>
  <si>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</si>
  <si>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</si>
  <si>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</si>
  <si>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</si>
  <si>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</si>
  <si>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</si>
  <si>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</si>
  <si>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</si>
  <si>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</si>
  <si>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</si>
  <si>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</si>
  <si>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</si>
  <si>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</si>
  <si>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</si>
  <si>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</si>
  <si>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</si>
  <si>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</si>
  <si>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</si>
  <si>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</si>
  <si>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</si>
  <si>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</si>
  <si>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</si>
  <si>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</si>
  <si>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</si>
  <si>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</si>
  <si>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</si>
  <si>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</si>
  <si>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</si>
  <si>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</si>
  <si>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</si>
  <si>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</si>
  <si>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</si>
  <si>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</si>
  <si>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</si>
  <si>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</si>
  <si>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</si>
  <si>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</si>
  <si>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</si>
  <si>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</si>
  <si>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</si>
  <si>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</si>
  <si>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</si>
  <si>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</si>
  <si>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</si>
  <si>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</si>
  <si>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</si>
  <si>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</si>
  <si>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</si>
  <si>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</si>
  <si>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</si>
  <si>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</si>
  <si>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</si>
  <si>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</si>
  <si>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</si>
  <si>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</si>
  <si>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</si>
  <si>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</si>
  <si>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</si>
  <si>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</si>
  <si>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</si>
  <si>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</si>
  <si>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</si>
  <si>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</si>
  <si>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</si>
  <si>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</si>
  <si>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</si>
  <si>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</si>
  <si>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</si>
  <si>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</si>
  <si>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</si>
  <si>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</si>
  <si>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</si>
  <si>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</si>
  <si>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</si>
  <si>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</si>
  <si>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</si>
  <si>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</si>
  <si>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</si>
  <si>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</si>
  <si>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</si>
  <si>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</si>
  <si>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</si>
  <si>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</si>
  <si>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</si>
  <si>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</si>
  <si>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</si>
  <si>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</si>
  <si>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</si>
  <si>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</si>
  <si>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</si>
  <si>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</si>
  <si>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</si>
  <si>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</si>
  <si>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</si>
  <si>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</si>
  <si>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</si>
  <si>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</si>
  <si>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</si>
  <si>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</si>
  <si>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</si>
  <si>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</si>
  <si>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</si>
  <si>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</si>
  <si>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</si>
  <si>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</si>
  <si>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</si>
  <si>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</si>
  <si>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</si>
  <si>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</si>
  <si>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</si>
  <si>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</si>
  <si>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</si>
  <si>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</si>
  <si>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</si>
  <si>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</si>
  <si>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</si>
  <si>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</si>
  <si>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</si>
  <si>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</si>
  <si>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</si>
  <si>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</si>
  <si>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</si>
  <si>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</si>
  <si>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</si>
  <si>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</si>
  <si>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</si>
  <si>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</si>
  <si>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</si>
  <si>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</si>
  <si>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</si>
  <si>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</si>
  <si>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</si>
  <si>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</si>
  <si>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</si>
  <si>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</si>
  <si>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</si>
  <si>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</si>
  <si>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</si>
  <si>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</si>
  <si>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</si>
  <si>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</si>
  <si>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</si>
  <si>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</si>
  <si>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</si>
  <si>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</si>
  <si>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</si>
  <si>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</si>
  <si>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</si>
  <si>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</si>
  <si>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</si>
  <si>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</si>
  <si>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</si>
  <si>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</si>
  <si>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</si>
  <si>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</si>
  <si>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</si>
  <si>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</si>
  <si>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</si>
  <si>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</si>
  <si>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</si>
  <si>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</si>
  <si>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</si>
  <si>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</si>
  <si>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</si>
  <si>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</si>
  <si>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</si>
  <si>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</si>
  <si>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</si>
  <si>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</si>
  <si>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</si>
  <si>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</si>
  <si>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</si>
  <si>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</si>
  <si>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</si>
  <si>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</si>
  <si>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</si>
  <si>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</si>
  <si>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</si>
  <si>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</si>
  <si>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</si>
  <si>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</si>
  <si>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</si>
  <si>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</si>
  <si>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</si>
  <si>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</si>
  <si>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</si>
  <si>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</si>
  <si>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</si>
  <si>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</si>
  <si>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</si>
  <si>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</si>
  <si>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</si>
  <si>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</si>
  <si>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</si>
  <si>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</si>
  <si>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</si>
  <si>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</si>
  <si>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</si>
  <si>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</si>
  <si>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</si>
  <si>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</si>
  <si>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</si>
  <si>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</si>
  <si>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</si>
  <si>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</si>
  <si>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</si>
  <si>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</si>
  <si>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</si>
  <si>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</si>
  <si>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</si>
  <si>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</si>
  <si>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</si>
  <si>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</si>
  <si>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</si>
  <si>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</si>
  <si>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</si>
  <si>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</si>
  <si>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</si>
  <si>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</si>
  <si>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</si>
  <si>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</si>
  <si>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</si>
  <si>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</si>
  <si>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</si>
  <si>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</si>
  <si>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</si>
  <si>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</si>
  <si>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</si>
  <si>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</si>
  <si>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</si>
  <si>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</si>
  <si>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</si>
  <si>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</si>
  <si>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</si>
  <si>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</si>
  <si>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</si>
  <si>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</si>
  <si>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</si>
  <si>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</si>
  <si>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</si>
  <si>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</si>
  <si>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</si>
  <si>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</si>
  <si>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</si>
  <si>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</si>
  <si>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</si>
  <si>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</si>
  <si>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</si>
  <si>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</si>
  <si>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</si>
  <si>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</si>
  <si>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</si>
  <si>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</si>
  <si>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</si>
  <si>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</si>
  <si>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</si>
  <si>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</si>
  <si>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</si>
  <si>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</si>
  <si>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</si>
  <si>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</si>
  <si>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</si>
  <si>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</si>
  <si>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</si>
  <si>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</si>
  <si>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</si>
  <si>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</si>
  <si>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</si>
  <si>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</si>
  <si>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</si>
  <si>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</si>
  <si>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</si>
  <si>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</si>
  <si>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</si>
  <si>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</si>
  <si>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</si>
  <si>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</si>
  <si>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</si>
  <si>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</si>
  <si>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</si>
  <si>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</si>
  <si>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</si>
  <si>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</si>
  <si>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</si>
  <si>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</si>
  <si>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</si>
  <si>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</si>
  <si>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</si>
  <si>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</si>
  <si>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</si>
  <si>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</si>
  <si>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</si>
  <si>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</si>
  <si>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</si>
  <si>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</si>
  <si>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</si>
  <si>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</si>
  <si>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</si>
  <si>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</si>
  <si>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</si>
  <si>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</si>
  <si>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</si>
  <si>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</si>
  <si>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</si>
  <si>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</si>
  <si>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</si>
  <si>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</si>
  <si>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</si>
  <si>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</si>
  <si>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</si>
  <si>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</si>
  <si>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</si>
  <si>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</si>
  <si>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</si>
  <si>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</si>
  <si>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</si>
  <si>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</si>
  <si>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</si>
  <si>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</si>
  <si>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</si>
  <si>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</si>
  <si>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</si>
  <si>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</si>
  <si>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</si>
  <si>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</si>
  <si>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</si>
  <si>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</si>
  <si>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</si>
  <si>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</si>
  <si>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</si>
  <si>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</si>
  <si>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</si>
  <si>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</si>
  <si>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</si>
  <si>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</si>
  <si>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</si>
  <si>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</si>
  <si>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</si>
  <si>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</si>
  <si>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</si>
  <si>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</si>
  <si>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</si>
  <si>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</si>
  <si>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</si>
  <si>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</si>
  <si>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</si>
  <si>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</si>
  <si>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</si>
  <si>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</si>
  <si>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</si>
  <si>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</si>
  <si>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</si>
  <si>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</si>
  <si>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</si>
  <si>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</si>
  <si>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</si>
  <si>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</si>
  <si>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</si>
  <si>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</si>
  <si>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</si>
  <si>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</si>
  <si>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</si>
  <si>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</si>
  <si>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</si>
  <si>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</si>
  <si>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</si>
  <si>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</si>
  <si>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</si>
  <si>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</si>
  <si>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</si>
  <si>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</si>
  <si>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</si>
  <si>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</si>
  <si>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</si>
  <si>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</si>
  <si>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</si>
  <si>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</si>
  <si>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</si>
  <si>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</si>
  <si>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</si>
  <si>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</si>
  <si>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</si>
  <si>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</si>
  <si>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</si>
  <si>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</si>
  <si>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</si>
  <si>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</si>
  <si>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</si>
  <si>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</si>
  <si>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</si>
  <si>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</si>
  <si>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</si>
  <si>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</si>
  <si>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</si>
  <si>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</si>
  <si>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</si>
  <si>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</si>
  <si>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</si>
  <si>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</si>
  <si>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</si>
  <si>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</si>
  <si>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</si>
  <si>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</si>
  <si>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</si>
  <si>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</si>
  <si>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</si>
  <si>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</si>
  <si>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</si>
  <si>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</si>
  <si>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</si>
  <si>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</si>
  <si>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</si>
  <si>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</si>
  <si>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</si>
  <si>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</si>
  <si>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</si>
  <si>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</si>
  <si>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</si>
  <si>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</si>
  <si>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</si>
  <si>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</si>
  <si>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</si>
  <si>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</si>
  <si>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</si>
  <si>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</si>
  <si>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</si>
  <si>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</si>
  <si>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</si>
  <si>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</si>
  <si>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</si>
  <si>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</si>
  <si>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</si>
  <si>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</si>
  <si>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</si>
  <si>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</si>
  <si>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</si>
  <si>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</si>
  <si>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</si>
  <si>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</si>
  <si>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</si>
  <si>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</si>
  <si>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</si>
  <si>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</si>
  <si>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</si>
  <si>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</si>
  <si>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</si>
  <si>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</si>
  <si>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</si>
  <si>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</si>
  <si>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</si>
  <si>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</si>
  <si>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</si>
  <si>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</si>
  <si>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</si>
  <si>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</si>
  <si>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</si>
  <si>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</si>
  <si>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</si>
  <si>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</si>
  <si>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</si>
  <si>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</si>
  <si>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</si>
  <si>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</si>
  <si>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</si>
  <si>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</si>
  <si>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</si>
  <si>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</si>
  <si>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</si>
  <si>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</si>
  <si>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</si>
  <si>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</si>
  <si>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</si>
  <si>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</si>
  <si>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</si>
  <si>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</si>
  <si>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</si>
  <si>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</si>
  <si>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</si>
  <si>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</si>
  <si>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</si>
  <si>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</si>
  <si>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</si>
  <si>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</si>
  <si>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</si>
  <si>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</si>
  <si>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</si>
  <si>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</si>
  <si>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</si>
  <si>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</si>
  <si>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Год раскрытия (предоставления) информации: 2022 год</t>
  </si>
  <si>
    <t>Ожидаемый факт</t>
  </si>
  <si>
    <t>Отчетный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</si>
</sst>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0.0000"/>
    <numFmt numFmtId="171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6" fontId="8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9" fillId="0" borderId="0"/>
    <xf numFmtId="165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9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6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6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7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70" fontId="9" fillId="24" borderId="0" xfId="37" applyNumberFormat="1" applyFill="1" applyAlignment="1">
      <alignment horizontal="center" vertical="center"/>
    </xf>
    <xf numFmtId="170" fontId="9" fillId="24" borderId="0" xfId="37" applyNumberFormat="1" applyFill="1"/>
    <xf numFmtId="167" fontId="9" fillId="24" borderId="0" xfId="37" applyNumberFormat="1" applyFill="1"/>
    <xf numFmtId="1" fontId="9" fillId="24" borderId="0" xfId="37" applyNumberFormat="1" applyFill="1"/>
    <xf numFmtId="167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7" fontId="9" fillId="0" borderId="0" xfId="37" applyNumberFormat="1" applyAlignment="1">
      <alignment horizontal="center" vertical="center"/>
    </xf>
    <xf numFmtId="167" fontId="9" fillId="0" borderId="0" xfId="37" applyNumberFormat="1"/>
    <xf numFmtId="1" fontId="9" fillId="0" borderId="0" xfId="37" applyNumberFormat="1"/>
    <xf numFmtId="170" fontId="9" fillId="0" borderId="0" xfId="37" applyNumberFormat="1"/>
    <xf numFmtId="167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70" fontId="9" fillId="0" borderId="0" xfId="37" applyNumberFormat="1" applyAlignment="1">
      <alignment horizontal="center" vertical="center"/>
    </xf>
    <xf numFmtId="170" fontId="34" fillId="24" borderId="0" xfId="37" applyNumberFormat="1" applyFont="1" applyFill="1" applyAlignment="1">
      <alignment horizontal="right"/>
    </xf>
    <xf numFmtId="170" fontId="9" fillId="0" borderId="0" xfId="37" applyNumberFormat="1" applyFill="1" applyAlignment="1">
      <alignment horizontal="center" vertical="center"/>
    </xf>
    <xf numFmtId="170" fontId="9" fillId="0" borderId="0" xfId="37" applyNumberFormat="1" applyFill="1"/>
    <xf numFmtId="167" fontId="9" fillId="0" borderId="0" xfId="37" applyNumberFormat="1" applyFill="1"/>
    <xf numFmtId="1" fontId="9" fillId="0" borderId="0" xfId="37" applyNumberFormat="1" applyFill="1"/>
    <xf numFmtId="167" fontId="9" fillId="0" borderId="0" xfId="37" applyNumberFormat="1" applyFill="1" applyAlignment="1">
      <alignment horizontal="center" vertical="center"/>
    </xf>
    <xf numFmtId="170" fontId="29" fillId="0" borderId="0" xfId="44" applyNumberFormat="1" applyFont="1" applyFill="1"/>
    <xf numFmtId="167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70" fontId="30" fillId="0" borderId="10" xfId="45" applyNumberFormat="1" applyFont="1" applyFill="1" applyBorder="1" applyAlignment="1">
      <alignment horizontal="center" vertical="center" wrapText="1"/>
    </xf>
    <xf numFmtId="170" fontId="9" fillId="0" borderId="10" xfId="37" applyNumberFormat="1" applyFill="1" applyBorder="1" applyAlignment="1">
      <alignment horizontal="center" vertical="center" textRotation="90" wrapText="1"/>
    </xf>
    <xf numFmtId="167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70" fontId="30" fillId="24" borderId="10" xfId="45" applyNumberFormat="1" applyFont="1" applyFill="1" applyBorder="1" applyAlignment="1">
      <alignment horizontal="center" vertical="center"/>
    </xf>
    <xf numFmtId="167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70" fontId="9" fillId="25" borderId="10" xfId="37" applyNumberFormat="1" applyFill="1" applyBorder="1" applyAlignment="1">
      <alignment horizontal="center" vertical="center" wrapText="1"/>
    </xf>
    <xf numFmtId="167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70" fontId="51" fillId="26" borderId="10" xfId="625" applyNumberFormat="1" applyFont="1" applyFill="1" applyBorder="1" applyAlignment="1" applyProtection="1">
      <alignment horizontal="center" vertical="center"/>
      <protection locked="0"/>
    </xf>
    <xf numFmtId="170" fontId="9" fillId="26" borderId="10" xfId="37" applyNumberFormat="1" applyFill="1" applyBorder="1" applyAlignment="1">
      <alignment horizontal="center" vertical="center" wrapText="1"/>
    </xf>
    <xf numFmtId="167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70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7" fontId="32" fillId="24" borderId="0" xfId="55" applyNumberFormat="1" applyFont="1" applyFill="1" applyAlignment="1">
      <alignment vertical="center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36" xfId="57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165" fontId="9" fillId="0" borderId="24" xfId="57" applyNumberFormat="1" applyFont="1" applyFill="1" applyBorder="1" applyAlignment="1">
      <alignment horizontal="center" vertical="center"/>
    </xf>
    <xf numFmtId="165" fontId="9" fillId="0" borderId="21" xfId="57" applyNumberFormat="1" applyFont="1" applyFill="1" applyBorder="1" applyAlignment="1">
      <alignment horizontal="center" vertical="center"/>
    </xf>
    <xf numFmtId="165" fontId="9" fillId="0" borderId="13" xfId="0" applyNumberFormat="1" applyFont="1" applyFill="1" applyBorder="1" applyAlignment="1">
      <alignment horizontal="center" vertical="center"/>
    </xf>
    <xf numFmtId="165" fontId="9" fillId="0" borderId="15" xfId="57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center" vertical="center"/>
    </xf>
    <xf numFmtId="165" fontId="9" fillId="0" borderId="11" xfId="57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/>
    </xf>
    <xf numFmtId="166" fontId="9" fillId="0" borderId="46" xfId="57" applyNumberFormat="1" applyFont="1" applyFill="1" applyBorder="1" applyAlignment="1">
      <alignment horizontal="left" vertical="center" wrapText="1"/>
    </xf>
    <xf numFmtId="166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6" fontId="9" fillId="0" borderId="38" xfId="623" applyNumberFormat="1" applyFont="1" applyFill="1" applyBorder="1" applyAlignment="1">
      <alignment horizontal="center" vertical="center"/>
    </xf>
    <xf numFmtId="165" fontId="9" fillId="0" borderId="25" xfId="57" applyNumberFormat="1" applyFont="1" applyFill="1" applyBorder="1" applyAlignment="1">
      <alignment horizontal="center" vertical="center"/>
    </xf>
    <xf numFmtId="165" fontId="9" fillId="0" borderId="39" xfId="57" applyNumberFormat="1" applyFont="1" applyFill="1" applyBorder="1" applyAlignment="1">
      <alignment horizontal="center" vertical="center"/>
    </xf>
    <xf numFmtId="165" fontId="9" fillId="0" borderId="19" xfId="0" applyNumberFormat="1" applyFont="1" applyFill="1" applyBorder="1" applyAlignment="1">
      <alignment horizontal="center" vertical="center"/>
    </xf>
    <xf numFmtId="165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164" fontId="9" fillId="0" borderId="10" xfId="626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vertical="center" wrapText="1"/>
    </xf>
    <xf numFmtId="165" fontId="9" fillId="0" borderId="18" xfId="57" applyNumberFormat="1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center" vertical="center"/>
    </xf>
    <xf numFmtId="165" fontId="9" fillId="0" borderId="29" xfId="57" applyNumberFormat="1" applyFont="1" applyFill="1" applyBorder="1" applyAlignment="1">
      <alignment horizontal="center" vertical="center"/>
    </xf>
    <xf numFmtId="165" fontId="9" fillId="0" borderId="54" xfId="57" applyNumberFormat="1" applyFont="1" applyFill="1" applyBorder="1" applyAlignment="1">
      <alignment horizontal="center" vertical="center"/>
    </xf>
    <xf numFmtId="165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165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left" vertical="center" wrapText="1"/>
    </xf>
    <xf numFmtId="9" fontId="9" fillId="0" borderId="13" xfId="626" applyFont="1" applyFill="1" applyBorder="1" applyAlignment="1">
      <alignment horizontal="left" vertical="center" wrapText="1"/>
    </xf>
    <xf numFmtId="165" fontId="9" fillId="24" borderId="0" xfId="57" applyNumberFormat="1" applyFont="1" applyFill="1"/>
    <xf numFmtId="171" fontId="9" fillId="0" borderId="15" xfId="57" applyNumberFormat="1" applyFont="1" applyFill="1" applyBorder="1" applyAlignment="1">
      <alignment horizontal="center" vertical="center"/>
    </xf>
    <xf numFmtId="171" fontId="9" fillId="0" borderId="11" xfId="0" applyNumberFormat="1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7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8" t="s">
        <v>836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64"/>
      <c r="V4" s="64"/>
    </row>
    <row r="5" spans="1:23" s="5" customFormat="1" ht="18.75" customHeight="1" x14ac:dyDescent="0.3">
      <c r="A5" s="269" t="s">
        <v>868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61"/>
      <c r="V5" s="61"/>
      <c r="W5" s="61"/>
    </row>
    <row r="6" spans="1:23" s="5" customFormat="1" ht="18.75" x14ac:dyDescent="0.3">
      <c r="A6" s="62"/>
      <c r="B6" s="62"/>
      <c r="C6" s="62"/>
      <c r="D6" s="63"/>
      <c r="E6" s="63"/>
      <c r="F6" s="63"/>
      <c r="G6" s="62"/>
      <c r="H6" s="62"/>
      <c r="I6" s="62"/>
      <c r="J6" s="62"/>
      <c r="K6" s="62"/>
      <c r="L6" s="62"/>
      <c r="M6" s="62"/>
      <c r="N6" s="62"/>
      <c r="O6" s="62"/>
      <c r="P6" s="62"/>
      <c r="Q6" s="63"/>
      <c r="R6" s="62"/>
      <c r="S6" s="62"/>
      <c r="T6" s="62"/>
      <c r="U6" s="62"/>
      <c r="V6" s="62"/>
    </row>
    <row r="7" spans="1:23" s="5" customFormat="1" ht="18.75" customHeight="1" x14ac:dyDescent="0.3">
      <c r="A7" s="269" t="s">
        <v>872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61"/>
      <c r="V7" s="61"/>
    </row>
    <row r="8" spans="1:23" x14ac:dyDescent="0.25">
      <c r="A8" s="270" t="s">
        <v>55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11"/>
      <c r="V8" s="11"/>
    </row>
    <row r="9" spans="1:23" x14ac:dyDescent="0.25">
      <c r="A9" s="56"/>
      <c r="B9" s="56"/>
      <c r="C9" s="56"/>
      <c r="D9" s="57"/>
      <c r="E9" s="57"/>
      <c r="F9" s="57"/>
      <c r="G9" s="56"/>
      <c r="H9" s="56"/>
      <c r="I9" s="56"/>
      <c r="J9" s="56"/>
      <c r="K9" s="56"/>
      <c r="L9" s="56"/>
      <c r="M9" s="56"/>
      <c r="N9" s="56"/>
      <c r="O9" s="56"/>
      <c r="P9" s="56"/>
      <c r="Q9" s="57"/>
      <c r="R9" s="56"/>
      <c r="S9" s="56"/>
      <c r="T9" s="56"/>
      <c r="U9" s="56"/>
      <c r="V9" s="56"/>
    </row>
    <row r="10" spans="1:23" ht="18.75" x14ac:dyDescent="0.3">
      <c r="A10" s="271" t="s">
        <v>873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65"/>
      <c r="V10" s="65"/>
    </row>
    <row r="11" spans="1:23" ht="18.75" x14ac:dyDescent="0.3">
      <c r="V11" s="16"/>
    </row>
    <row r="12" spans="1:23" ht="18.75" x14ac:dyDescent="0.25">
      <c r="A12" s="272" t="s">
        <v>899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66"/>
      <c r="V12" s="66"/>
    </row>
    <row r="13" spans="1:23" x14ac:dyDescent="0.25">
      <c r="A13" s="270" t="s">
        <v>135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11"/>
      <c r="V13" s="11"/>
    </row>
    <row r="14" spans="1:23" ht="18.75" x14ac:dyDescent="0.3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64"/>
      <c r="V14" s="64"/>
    </row>
    <row r="15" spans="1:23" ht="84.75" customHeight="1" x14ac:dyDescent="0.25">
      <c r="A15" s="279" t="s">
        <v>52</v>
      </c>
      <c r="B15" s="279" t="s">
        <v>17</v>
      </c>
      <c r="C15" s="279" t="s">
        <v>5</v>
      </c>
      <c r="D15" s="273" t="s">
        <v>847</v>
      </c>
      <c r="E15" s="273" t="s">
        <v>874</v>
      </c>
      <c r="F15" s="273" t="s">
        <v>875</v>
      </c>
      <c r="G15" s="276" t="s">
        <v>876</v>
      </c>
      <c r="H15" s="278"/>
      <c r="I15" s="278"/>
      <c r="J15" s="278"/>
      <c r="K15" s="278"/>
      <c r="L15" s="278"/>
      <c r="M15" s="278"/>
      <c r="N15" s="278"/>
      <c r="O15" s="278"/>
      <c r="P15" s="277"/>
      <c r="Q15" s="273" t="s">
        <v>848</v>
      </c>
      <c r="R15" s="279" t="s">
        <v>829</v>
      </c>
      <c r="S15" s="279"/>
      <c r="T15" s="279" t="s">
        <v>7</v>
      </c>
      <c r="U15" s="5"/>
      <c r="V15" s="5"/>
    </row>
    <row r="16" spans="1:23" ht="69" customHeight="1" x14ac:dyDescent="0.25">
      <c r="A16" s="279"/>
      <c r="B16" s="279"/>
      <c r="C16" s="279"/>
      <c r="D16" s="274"/>
      <c r="E16" s="274"/>
      <c r="F16" s="274"/>
      <c r="G16" s="276" t="s">
        <v>47</v>
      </c>
      <c r="H16" s="277"/>
      <c r="I16" s="276" t="s">
        <v>56</v>
      </c>
      <c r="J16" s="277"/>
      <c r="K16" s="276" t="s">
        <v>57</v>
      </c>
      <c r="L16" s="277"/>
      <c r="M16" s="276" t="s">
        <v>58</v>
      </c>
      <c r="N16" s="277"/>
      <c r="O16" s="276" t="s">
        <v>59</v>
      </c>
      <c r="P16" s="277"/>
      <c r="Q16" s="274"/>
      <c r="R16" s="279" t="s">
        <v>849</v>
      </c>
      <c r="S16" s="279" t="s">
        <v>8</v>
      </c>
      <c r="T16" s="279"/>
    </row>
    <row r="17" spans="1:22" ht="32.25" customHeight="1" x14ac:dyDescent="0.25">
      <c r="A17" s="279"/>
      <c r="B17" s="279"/>
      <c r="C17" s="279"/>
      <c r="D17" s="275"/>
      <c r="E17" s="275"/>
      <c r="F17" s="275"/>
      <c r="G17" s="59" t="s">
        <v>9</v>
      </c>
      <c r="H17" s="59" t="s">
        <v>10</v>
      </c>
      <c r="I17" s="59" t="s">
        <v>9</v>
      </c>
      <c r="J17" s="59" t="s">
        <v>10</v>
      </c>
      <c r="K17" s="59" t="s">
        <v>9</v>
      </c>
      <c r="L17" s="59" t="s">
        <v>10</v>
      </c>
      <c r="M17" s="59" t="s">
        <v>9</v>
      </c>
      <c r="N17" s="59" t="s">
        <v>10</v>
      </c>
      <c r="O17" s="59" t="s">
        <v>9</v>
      </c>
      <c r="P17" s="59" t="s">
        <v>10</v>
      </c>
      <c r="Q17" s="275"/>
      <c r="R17" s="279"/>
      <c r="S17" s="279"/>
      <c r="T17" s="279"/>
    </row>
    <row r="18" spans="1:22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8">
        <f t="shared" si="0"/>
        <v>4</v>
      </c>
      <c r="E18" s="58">
        <f t="shared" si="0"/>
        <v>5</v>
      </c>
      <c r="F18" s="58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8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2" ht="115.5" customHeight="1" x14ac:dyDescent="0.25">
      <c r="A19" s="87" t="s">
        <v>870</v>
      </c>
      <c r="B19" s="95" t="s">
        <v>869</v>
      </c>
      <c r="C19" s="96" t="s">
        <v>871</v>
      </c>
      <c r="D19" s="88">
        <v>49.98</v>
      </c>
      <c r="E19" s="99">
        <v>0</v>
      </c>
      <c r="F19" s="88">
        <f>D19-E19</f>
        <v>49.98</v>
      </c>
      <c r="G19" s="100">
        <f>I19+K19+M19+O19</f>
        <v>49.98</v>
      </c>
      <c r="H19" s="59">
        <f>J19+L19+N19+P19</f>
        <v>0</v>
      </c>
      <c r="I19" s="59">
        <v>0</v>
      </c>
      <c r="J19" s="59">
        <v>0</v>
      </c>
      <c r="K19" s="59">
        <v>0</v>
      </c>
      <c r="L19" s="59">
        <v>0</v>
      </c>
      <c r="M19" s="104">
        <v>0</v>
      </c>
      <c r="N19" s="104">
        <v>0</v>
      </c>
      <c r="O19" s="100">
        <v>49.98</v>
      </c>
      <c r="P19" s="59">
        <v>0</v>
      </c>
      <c r="Q19" s="88">
        <f>F19-H19</f>
        <v>49.98</v>
      </c>
      <c r="R19" s="100">
        <f>E19-G19</f>
        <v>-49.98</v>
      </c>
      <c r="S19" s="59">
        <v>0</v>
      </c>
      <c r="T19" s="93" t="s">
        <v>902</v>
      </c>
    </row>
    <row r="20" spans="1:22" x14ac:dyDescent="0.25">
      <c r="A20" s="87"/>
      <c r="B20" s="95"/>
      <c r="C20" s="96"/>
      <c r="D20" s="88"/>
      <c r="E20" s="99"/>
      <c r="F20" s="88"/>
      <c r="G20" s="100"/>
      <c r="H20" s="90"/>
      <c r="I20" s="90"/>
      <c r="J20" s="90"/>
      <c r="K20" s="90"/>
      <c r="L20" s="90"/>
      <c r="M20" s="104"/>
      <c r="N20" s="104"/>
      <c r="O20" s="100"/>
      <c r="P20" s="90"/>
      <c r="Q20" s="88"/>
      <c r="R20" s="100"/>
      <c r="S20" s="90"/>
      <c r="T20" s="93"/>
    </row>
    <row r="21" spans="1:22" x14ac:dyDescent="0.25">
      <c r="A21" s="276" t="s">
        <v>145</v>
      </c>
      <c r="B21" s="278"/>
      <c r="C21" s="277"/>
      <c r="D21" s="88">
        <f t="shared" ref="D21:N21" si="1">D19+D20</f>
        <v>49.98</v>
      </c>
      <c r="E21" s="88">
        <f t="shared" si="1"/>
        <v>0</v>
      </c>
      <c r="F21" s="88">
        <f t="shared" si="1"/>
        <v>49.98</v>
      </c>
      <c r="G21" s="88">
        <f t="shared" si="1"/>
        <v>49.98</v>
      </c>
      <c r="H21" s="88">
        <f t="shared" si="1"/>
        <v>0</v>
      </c>
      <c r="I21" s="88">
        <f t="shared" si="1"/>
        <v>0</v>
      </c>
      <c r="J21" s="88">
        <f t="shared" si="1"/>
        <v>0</v>
      </c>
      <c r="K21" s="88">
        <f t="shared" si="1"/>
        <v>0</v>
      </c>
      <c r="L21" s="88">
        <f t="shared" si="1"/>
        <v>0</v>
      </c>
      <c r="M21" s="88">
        <f t="shared" si="1"/>
        <v>0</v>
      </c>
      <c r="N21" s="88">
        <f t="shared" si="1"/>
        <v>0</v>
      </c>
      <c r="O21" s="88">
        <f>O20+O19</f>
        <v>49.98</v>
      </c>
      <c r="P21" s="88">
        <f>P20+P19</f>
        <v>0</v>
      </c>
      <c r="Q21" s="88">
        <f>Q19+Q20</f>
        <v>49.98</v>
      </c>
      <c r="R21" s="88">
        <f>R19+R20</f>
        <v>-49.98</v>
      </c>
      <c r="S21" s="91">
        <f>S19+S20</f>
        <v>0</v>
      </c>
      <c r="T21" s="59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8" t="s">
        <v>48</v>
      </c>
    </row>
    <row r="2" spans="1:30" x14ac:dyDescent="0.25">
      <c r="X2" s="119" t="s">
        <v>0</v>
      </c>
    </row>
    <row r="3" spans="1:30" x14ac:dyDescent="0.25">
      <c r="X3" s="2" t="s">
        <v>842</v>
      </c>
    </row>
    <row r="4" spans="1:30" s="19" customFormat="1" x14ac:dyDescent="0.25">
      <c r="A4" s="290" t="s">
        <v>853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120"/>
      <c r="Z4" s="120"/>
      <c r="AA4" s="120"/>
      <c r="AB4" s="120"/>
      <c r="AC4" s="120"/>
    </row>
    <row r="5" spans="1:30" s="19" customFormat="1" ht="18.75" customHeight="1" x14ac:dyDescent="0.25">
      <c r="A5" s="291" t="s">
        <v>868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121"/>
      <c r="Z5" s="121"/>
      <c r="AA5" s="121"/>
      <c r="AB5" s="121"/>
      <c r="AC5" s="121"/>
      <c r="AD5" s="121"/>
    </row>
    <row r="6" spans="1:30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30" s="19" customFormat="1" ht="18.75" customHeight="1" x14ac:dyDescent="0.25">
      <c r="A7" s="291" t="s">
        <v>872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121"/>
      <c r="Z7" s="121"/>
      <c r="AA7" s="121"/>
      <c r="AB7" s="121"/>
      <c r="AC7" s="121"/>
    </row>
    <row r="8" spans="1:30" x14ac:dyDescent="0.25">
      <c r="A8" s="282" t="s">
        <v>55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0"/>
      <c r="Z8" s="20"/>
      <c r="AA8" s="20"/>
      <c r="AB8" s="20"/>
      <c r="AC8" s="20"/>
    </row>
    <row r="9" spans="1:30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30" x14ac:dyDescent="0.25">
      <c r="A10" s="292" t="s">
        <v>873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123"/>
      <c r="Z10" s="123"/>
      <c r="AA10" s="123"/>
      <c r="AB10" s="123"/>
      <c r="AC10" s="123"/>
    </row>
    <row r="11" spans="1:30" x14ac:dyDescent="0.25">
      <c r="A11" s="281"/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1"/>
      <c r="X11" s="281"/>
      <c r="AC11" s="119"/>
    </row>
    <row r="12" spans="1:30" x14ac:dyDescent="0.25">
      <c r="A12" s="2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0"/>
      <c r="Z12" s="20"/>
      <c r="AA12" s="20"/>
      <c r="AB12" s="124"/>
      <c r="AC12" s="124"/>
    </row>
    <row r="13" spans="1:30" x14ac:dyDescent="0.25">
      <c r="A13" s="282" t="s">
        <v>147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0"/>
      <c r="Z13" s="20"/>
      <c r="AA13" s="20"/>
      <c r="AB13" s="20"/>
      <c r="AC13" s="20"/>
    </row>
    <row r="14" spans="1:30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</row>
    <row r="15" spans="1:30" ht="30.75" customHeight="1" x14ac:dyDescent="0.25">
      <c r="A15" s="284" t="s">
        <v>52</v>
      </c>
      <c r="B15" s="284" t="s">
        <v>17</v>
      </c>
      <c r="C15" s="273" t="s">
        <v>5</v>
      </c>
      <c r="D15" s="284" t="s">
        <v>850</v>
      </c>
      <c r="E15" s="284"/>
      <c r="F15" s="284"/>
      <c r="G15" s="284"/>
      <c r="H15" s="284"/>
      <c r="I15" s="284"/>
      <c r="J15" s="284"/>
      <c r="K15" s="284"/>
      <c r="L15" s="284"/>
      <c r="M15" s="284"/>
      <c r="N15" s="284" t="s">
        <v>829</v>
      </c>
      <c r="O15" s="284"/>
      <c r="P15" s="284"/>
      <c r="Q15" s="284"/>
      <c r="R15" s="284"/>
      <c r="S15" s="284"/>
      <c r="T15" s="284"/>
      <c r="U15" s="284"/>
      <c r="V15" s="284"/>
      <c r="W15" s="284"/>
      <c r="X15" s="284" t="s">
        <v>7</v>
      </c>
    </row>
    <row r="16" spans="1:30" ht="30.75" customHeight="1" x14ac:dyDescent="0.25">
      <c r="A16" s="284"/>
      <c r="B16" s="284"/>
      <c r="C16" s="274"/>
      <c r="D16" s="284" t="s">
        <v>877</v>
      </c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</row>
    <row r="17" spans="1:24" ht="42.75" customHeight="1" x14ac:dyDescent="0.25">
      <c r="A17" s="284"/>
      <c r="B17" s="284"/>
      <c r="C17" s="274"/>
      <c r="D17" s="284" t="s">
        <v>9</v>
      </c>
      <c r="E17" s="284"/>
      <c r="F17" s="284"/>
      <c r="G17" s="284"/>
      <c r="H17" s="284"/>
      <c r="I17" s="284" t="s">
        <v>10</v>
      </c>
      <c r="J17" s="284"/>
      <c r="K17" s="284"/>
      <c r="L17" s="284"/>
      <c r="M17" s="284"/>
      <c r="N17" s="285" t="s">
        <v>20</v>
      </c>
      <c r="O17" s="285"/>
      <c r="P17" s="285" t="s">
        <v>14</v>
      </c>
      <c r="Q17" s="285"/>
      <c r="R17" s="296" t="s">
        <v>51</v>
      </c>
      <c r="S17" s="296"/>
      <c r="T17" s="285" t="s">
        <v>53</v>
      </c>
      <c r="U17" s="285"/>
      <c r="V17" s="285" t="s">
        <v>15</v>
      </c>
      <c r="W17" s="285"/>
      <c r="X17" s="284"/>
    </row>
    <row r="18" spans="1:24" ht="143.25" customHeight="1" x14ac:dyDescent="0.25">
      <c r="A18" s="284"/>
      <c r="B18" s="284"/>
      <c r="C18" s="274"/>
      <c r="D18" s="286" t="s">
        <v>20</v>
      </c>
      <c r="E18" s="286" t="s">
        <v>14</v>
      </c>
      <c r="F18" s="288" t="s">
        <v>51</v>
      </c>
      <c r="G18" s="286" t="s">
        <v>53</v>
      </c>
      <c r="H18" s="286" t="s">
        <v>15</v>
      </c>
      <c r="I18" s="286" t="s">
        <v>16</v>
      </c>
      <c r="J18" s="286" t="s">
        <v>14</v>
      </c>
      <c r="K18" s="288" t="s">
        <v>51</v>
      </c>
      <c r="L18" s="286" t="s">
        <v>53</v>
      </c>
      <c r="M18" s="286" t="s">
        <v>15</v>
      </c>
      <c r="N18" s="285"/>
      <c r="O18" s="285"/>
      <c r="P18" s="285"/>
      <c r="Q18" s="285"/>
      <c r="R18" s="296"/>
      <c r="S18" s="296"/>
      <c r="T18" s="285"/>
      <c r="U18" s="285"/>
      <c r="V18" s="285"/>
      <c r="W18" s="285"/>
      <c r="X18" s="284"/>
    </row>
    <row r="19" spans="1:24" ht="47.25" x14ac:dyDescent="0.25">
      <c r="A19" s="284"/>
      <c r="B19" s="284"/>
      <c r="C19" s="275"/>
      <c r="D19" s="287"/>
      <c r="E19" s="287"/>
      <c r="F19" s="289"/>
      <c r="G19" s="287"/>
      <c r="H19" s="287"/>
      <c r="I19" s="287"/>
      <c r="J19" s="287"/>
      <c r="K19" s="289"/>
      <c r="L19" s="287"/>
      <c r="M19" s="287"/>
      <c r="N19" s="109" t="s">
        <v>849</v>
      </c>
      <c r="O19" s="109" t="s">
        <v>8</v>
      </c>
      <c r="P19" s="109" t="s">
        <v>849</v>
      </c>
      <c r="Q19" s="109" t="s">
        <v>8</v>
      </c>
      <c r="R19" s="109" t="s">
        <v>849</v>
      </c>
      <c r="S19" s="109" t="s">
        <v>8</v>
      </c>
      <c r="T19" s="109" t="s">
        <v>849</v>
      </c>
      <c r="U19" s="109" t="s">
        <v>8</v>
      </c>
      <c r="V19" s="109" t="s">
        <v>849</v>
      </c>
      <c r="W19" s="109" t="s">
        <v>8</v>
      </c>
      <c r="X19" s="284"/>
    </row>
    <row r="20" spans="1:24" ht="26.25" customHeight="1" x14ac:dyDescent="0.25">
      <c r="A20" s="109">
        <v>1</v>
      </c>
      <c r="B20" s="109">
        <f>A20+1</f>
        <v>2</v>
      </c>
      <c r="C20" s="109">
        <v>3</v>
      </c>
      <c r="D20" s="109">
        <v>4</v>
      </c>
      <c r="E20" s="109">
        <f t="shared" ref="E20:M20" si="0">D20+1</f>
        <v>5</v>
      </c>
      <c r="F20" s="109">
        <f t="shared" si="0"/>
        <v>6</v>
      </c>
      <c r="G20" s="109">
        <f t="shared" si="0"/>
        <v>7</v>
      </c>
      <c r="H20" s="109">
        <f t="shared" si="0"/>
        <v>8</v>
      </c>
      <c r="I20" s="109">
        <f t="shared" si="0"/>
        <v>9</v>
      </c>
      <c r="J20" s="109">
        <f t="shared" si="0"/>
        <v>10</v>
      </c>
      <c r="K20" s="109">
        <f t="shared" si="0"/>
        <v>11</v>
      </c>
      <c r="L20" s="109">
        <f t="shared" si="0"/>
        <v>12</v>
      </c>
      <c r="M20" s="109">
        <f t="shared" si="0"/>
        <v>13</v>
      </c>
      <c r="N20" s="109">
        <f t="shared" ref="N20:X20" si="1">M20+1</f>
        <v>14</v>
      </c>
      <c r="O20" s="109">
        <f t="shared" si="1"/>
        <v>15</v>
      </c>
      <c r="P20" s="109">
        <f t="shared" si="1"/>
        <v>16</v>
      </c>
      <c r="Q20" s="109">
        <f t="shared" si="1"/>
        <v>17</v>
      </c>
      <c r="R20" s="109">
        <f t="shared" si="1"/>
        <v>18</v>
      </c>
      <c r="S20" s="109">
        <f t="shared" si="1"/>
        <v>19</v>
      </c>
      <c r="T20" s="109">
        <f t="shared" si="1"/>
        <v>20</v>
      </c>
      <c r="U20" s="109">
        <f t="shared" si="1"/>
        <v>21</v>
      </c>
      <c r="V20" s="109">
        <f t="shared" si="1"/>
        <v>22</v>
      </c>
      <c r="W20" s="109">
        <f t="shared" si="1"/>
        <v>23</v>
      </c>
      <c r="X20" s="109">
        <f t="shared" si="1"/>
        <v>24</v>
      </c>
    </row>
    <row r="21" spans="1:24" ht="100.5" customHeight="1" x14ac:dyDescent="0.25">
      <c r="A21" s="87" t="str">
        <f>'10квФ'!A19</f>
        <v>1.</v>
      </c>
      <c r="B21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2" t="str">
        <f>'10квФ'!C19</f>
        <v>J_ОСЭС-ОО-01</v>
      </c>
      <c r="D21" s="109">
        <f>'10квФ'!D19</f>
        <v>49.98</v>
      </c>
      <c r="E21" s="109">
        <v>0</v>
      </c>
      <c r="F21" s="109">
        <v>0</v>
      </c>
      <c r="G21" s="88">
        <f>D21</f>
        <v>49.98</v>
      </c>
      <c r="H21" s="88">
        <v>0</v>
      </c>
      <c r="I21" s="109">
        <v>0</v>
      </c>
      <c r="J21" s="109">
        <v>0</v>
      </c>
      <c r="K21" s="109">
        <v>0</v>
      </c>
      <c r="L21" s="88">
        <v>0</v>
      </c>
      <c r="M21" s="109">
        <v>0</v>
      </c>
      <c r="N21" s="109">
        <f>I21-D21</f>
        <v>-49.98</v>
      </c>
      <c r="O21" s="109">
        <f>N21/D21*100</f>
        <v>-100</v>
      </c>
      <c r="P21" s="109" t="s">
        <v>858</v>
      </c>
      <c r="Q21" s="109" t="s">
        <v>858</v>
      </c>
      <c r="R21" s="109" t="s">
        <v>858</v>
      </c>
      <c r="S21" s="109" t="s">
        <v>858</v>
      </c>
      <c r="T21" s="109">
        <f>L21-G21</f>
        <v>-49.98</v>
      </c>
      <c r="U21" s="109">
        <f>T21/G21*100</f>
        <v>-100</v>
      </c>
      <c r="V21" s="88">
        <f>M21-H21</f>
        <v>0</v>
      </c>
      <c r="W21" s="109">
        <v>0</v>
      </c>
      <c r="X21" s="109" t="s">
        <v>902</v>
      </c>
    </row>
    <row r="22" spans="1:24" x14ac:dyDescent="0.25">
      <c r="A22" s="87"/>
      <c r="B22" s="101"/>
      <c r="C22" s="102"/>
      <c r="D22" s="109"/>
      <c r="E22" s="109"/>
      <c r="F22" s="109"/>
      <c r="G22" s="88"/>
      <c r="H22" s="88"/>
      <c r="I22" s="109"/>
      <c r="J22" s="109"/>
      <c r="K22" s="109"/>
      <c r="L22" s="88"/>
      <c r="M22" s="109"/>
      <c r="N22" s="109"/>
      <c r="O22" s="109"/>
      <c r="P22" s="109"/>
      <c r="Q22" s="109"/>
      <c r="R22" s="109"/>
      <c r="S22" s="109"/>
      <c r="T22" s="109"/>
      <c r="U22" s="109"/>
      <c r="V22" s="88"/>
      <c r="W22" s="109"/>
      <c r="X22" s="109"/>
    </row>
    <row r="23" spans="1:24" ht="31.5" customHeight="1" x14ac:dyDescent="0.25">
      <c r="A23" s="293" t="s">
        <v>145</v>
      </c>
      <c r="B23" s="294"/>
      <c r="C23" s="295"/>
      <c r="D23" s="109">
        <f>D21+D22</f>
        <v>49.98</v>
      </c>
      <c r="E23" s="109">
        <f t="shared" ref="E23:W23" si="2">E21+E22</f>
        <v>0</v>
      </c>
      <c r="F23" s="109">
        <f t="shared" si="2"/>
        <v>0</v>
      </c>
      <c r="G23" s="88">
        <f t="shared" si="2"/>
        <v>49.98</v>
      </c>
      <c r="H23" s="109">
        <f t="shared" si="2"/>
        <v>0</v>
      </c>
      <c r="I23" s="109">
        <f t="shared" si="2"/>
        <v>0</v>
      </c>
      <c r="J23" s="109">
        <f t="shared" si="2"/>
        <v>0</v>
      </c>
      <c r="K23" s="109">
        <f t="shared" si="2"/>
        <v>0</v>
      </c>
      <c r="L23" s="88">
        <f t="shared" si="2"/>
        <v>0</v>
      </c>
      <c r="M23" s="109">
        <f t="shared" si="2"/>
        <v>0</v>
      </c>
      <c r="N23" s="109">
        <f t="shared" si="2"/>
        <v>-49.98</v>
      </c>
      <c r="O23" s="109">
        <f t="shared" si="2"/>
        <v>-100</v>
      </c>
      <c r="P23" s="109" t="s">
        <v>858</v>
      </c>
      <c r="Q23" s="109" t="s">
        <v>858</v>
      </c>
      <c r="R23" s="109" t="s">
        <v>858</v>
      </c>
      <c r="S23" s="109" t="s">
        <v>858</v>
      </c>
      <c r="T23" s="109">
        <f t="shared" si="2"/>
        <v>-49.98</v>
      </c>
      <c r="U23" s="109">
        <f t="shared" si="2"/>
        <v>-100</v>
      </c>
      <c r="V23" s="109">
        <f t="shared" si="2"/>
        <v>0</v>
      </c>
      <c r="W23" s="109">
        <f t="shared" si="2"/>
        <v>0</v>
      </c>
      <c r="X23" s="109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8" t="s">
        <v>49</v>
      </c>
    </row>
    <row r="2" spans="1:28" x14ac:dyDescent="0.25">
      <c r="V2" s="119" t="s">
        <v>0</v>
      </c>
    </row>
    <row r="3" spans="1:28" x14ac:dyDescent="0.25">
      <c r="V3" s="2" t="s">
        <v>842</v>
      </c>
    </row>
    <row r="4" spans="1:28" s="19" customFormat="1" x14ac:dyDescent="0.25">
      <c r="A4" s="290" t="s">
        <v>837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120"/>
      <c r="X4" s="120"/>
      <c r="Y4" s="120"/>
      <c r="Z4" s="120"/>
      <c r="AA4" s="120"/>
    </row>
    <row r="5" spans="1:28" s="19" customFormat="1" ht="18.75" customHeight="1" x14ac:dyDescent="0.25">
      <c r="A5" s="291" t="s">
        <v>868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121"/>
      <c r="X5" s="121"/>
      <c r="Y5" s="121"/>
      <c r="Z5" s="121"/>
      <c r="AA5" s="121"/>
      <c r="AB5" s="121"/>
    </row>
    <row r="6" spans="1:28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</row>
    <row r="7" spans="1:28" s="19" customFormat="1" ht="18.75" customHeight="1" x14ac:dyDescent="0.25">
      <c r="A7" s="291" t="s">
        <v>872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121"/>
      <c r="X7" s="121"/>
      <c r="Y7" s="121"/>
      <c r="Z7" s="121"/>
      <c r="AA7" s="121"/>
    </row>
    <row r="8" spans="1:28" x14ac:dyDescent="0.25">
      <c r="A8" s="282" t="s">
        <v>60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0"/>
      <c r="X8" s="20"/>
      <c r="Y8" s="20"/>
      <c r="Z8" s="20"/>
      <c r="AA8" s="20"/>
    </row>
    <row r="9" spans="1:28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8" x14ac:dyDescent="0.25">
      <c r="A10" s="292" t="s">
        <v>873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123"/>
      <c r="X10" s="123"/>
      <c r="Y10" s="123"/>
      <c r="Z10" s="123"/>
      <c r="AA10" s="123"/>
    </row>
    <row r="11" spans="1:28" x14ac:dyDescent="0.25">
      <c r="AA11" s="119"/>
    </row>
    <row r="12" spans="1:28" x14ac:dyDescent="0.25">
      <c r="A12" s="2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0"/>
      <c r="X12" s="20"/>
      <c r="Y12" s="20"/>
      <c r="Z12" s="124"/>
      <c r="AA12" s="124"/>
    </row>
    <row r="13" spans="1:28" x14ac:dyDescent="0.25">
      <c r="A13" s="282" t="s">
        <v>54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0"/>
      <c r="X13" s="20"/>
      <c r="Y13" s="20"/>
      <c r="Z13" s="20"/>
      <c r="AA13" s="20"/>
    </row>
    <row r="14" spans="1:28" ht="26.25" customHeight="1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78"/>
      <c r="X14" s="78"/>
      <c r="Y14" s="78"/>
      <c r="Z14" s="78"/>
    </row>
    <row r="15" spans="1:28" ht="130.5" customHeight="1" x14ac:dyDescent="0.25">
      <c r="A15" s="273" t="s">
        <v>52</v>
      </c>
      <c r="B15" s="284" t="s">
        <v>17</v>
      </c>
      <c r="C15" s="284" t="s">
        <v>5</v>
      </c>
      <c r="D15" s="273" t="s">
        <v>844</v>
      </c>
      <c r="E15" s="273" t="s">
        <v>879</v>
      </c>
      <c r="F15" s="284" t="s">
        <v>865</v>
      </c>
      <c r="G15" s="284"/>
      <c r="H15" s="293" t="s">
        <v>864</v>
      </c>
      <c r="I15" s="294"/>
      <c r="J15" s="294"/>
      <c r="K15" s="294"/>
      <c r="L15" s="294"/>
      <c r="M15" s="294"/>
      <c r="N15" s="294"/>
      <c r="O15" s="294"/>
      <c r="P15" s="294"/>
      <c r="Q15" s="295"/>
      <c r="R15" s="284" t="s">
        <v>851</v>
      </c>
      <c r="S15" s="284"/>
      <c r="T15" s="297" t="s">
        <v>830</v>
      </c>
      <c r="U15" s="298"/>
      <c r="V15" s="273" t="s">
        <v>7</v>
      </c>
    </row>
    <row r="16" spans="1:28" ht="35.25" customHeight="1" x14ac:dyDescent="0.25">
      <c r="A16" s="274"/>
      <c r="B16" s="284"/>
      <c r="C16" s="284"/>
      <c r="D16" s="274"/>
      <c r="E16" s="274"/>
      <c r="F16" s="285" t="s">
        <v>4</v>
      </c>
      <c r="G16" s="285" t="s">
        <v>13</v>
      </c>
      <c r="H16" s="284" t="s">
        <v>12</v>
      </c>
      <c r="I16" s="284"/>
      <c r="J16" s="284" t="s">
        <v>56</v>
      </c>
      <c r="K16" s="284"/>
      <c r="L16" s="284" t="s">
        <v>878</v>
      </c>
      <c r="M16" s="284"/>
      <c r="N16" s="297" t="s">
        <v>58</v>
      </c>
      <c r="O16" s="298"/>
      <c r="P16" s="297" t="s">
        <v>59</v>
      </c>
      <c r="Q16" s="298"/>
      <c r="R16" s="285" t="s">
        <v>4</v>
      </c>
      <c r="S16" s="285" t="s">
        <v>13</v>
      </c>
      <c r="T16" s="301"/>
      <c r="U16" s="302"/>
      <c r="V16" s="274"/>
    </row>
    <row r="17" spans="1:22" ht="35.25" customHeight="1" x14ac:dyDescent="0.25">
      <c r="A17" s="274"/>
      <c r="B17" s="284"/>
      <c r="C17" s="284"/>
      <c r="D17" s="274"/>
      <c r="E17" s="274"/>
      <c r="F17" s="285"/>
      <c r="G17" s="285"/>
      <c r="H17" s="284"/>
      <c r="I17" s="284"/>
      <c r="J17" s="284"/>
      <c r="K17" s="284"/>
      <c r="L17" s="284"/>
      <c r="M17" s="284"/>
      <c r="N17" s="299"/>
      <c r="O17" s="300"/>
      <c r="P17" s="299"/>
      <c r="Q17" s="300"/>
      <c r="R17" s="285"/>
      <c r="S17" s="285"/>
      <c r="T17" s="299"/>
      <c r="U17" s="300"/>
      <c r="V17" s="274"/>
    </row>
    <row r="18" spans="1:22" ht="65.25" customHeight="1" x14ac:dyDescent="0.25">
      <c r="A18" s="275"/>
      <c r="B18" s="284"/>
      <c r="C18" s="284"/>
      <c r="D18" s="275"/>
      <c r="E18" s="275"/>
      <c r="F18" s="285"/>
      <c r="G18" s="285"/>
      <c r="H18" s="109" t="s">
        <v>9</v>
      </c>
      <c r="I18" s="109" t="s">
        <v>19</v>
      </c>
      <c r="J18" s="109" t="s">
        <v>9</v>
      </c>
      <c r="K18" s="109" t="s">
        <v>19</v>
      </c>
      <c r="L18" s="109" t="s">
        <v>9</v>
      </c>
      <c r="M18" s="109" t="s">
        <v>19</v>
      </c>
      <c r="N18" s="110" t="s">
        <v>9</v>
      </c>
      <c r="O18" s="110" t="s">
        <v>19</v>
      </c>
      <c r="P18" s="110" t="s">
        <v>9</v>
      </c>
      <c r="Q18" s="110" t="s">
        <v>19</v>
      </c>
      <c r="R18" s="285"/>
      <c r="S18" s="285"/>
      <c r="T18" s="112" t="s">
        <v>845</v>
      </c>
      <c r="U18" s="112" t="s">
        <v>8</v>
      </c>
      <c r="V18" s="275"/>
    </row>
    <row r="19" spans="1:22" ht="20.25" customHeight="1" x14ac:dyDescent="0.25">
      <c r="A19" s="109">
        <v>1</v>
      </c>
      <c r="B19" s="109">
        <f>A19+1</f>
        <v>2</v>
      </c>
      <c r="C19" s="109">
        <f t="shared" ref="C19:V19" si="0">B19+1</f>
        <v>3</v>
      </c>
      <c r="D19" s="109">
        <f t="shared" si="0"/>
        <v>4</v>
      </c>
      <c r="E19" s="109">
        <f t="shared" si="0"/>
        <v>5</v>
      </c>
      <c r="F19" s="109">
        <f t="shared" si="0"/>
        <v>6</v>
      </c>
      <c r="G19" s="109">
        <f t="shared" si="0"/>
        <v>7</v>
      </c>
      <c r="H19" s="109">
        <f t="shared" si="0"/>
        <v>8</v>
      </c>
      <c r="I19" s="109">
        <f t="shared" si="0"/>
        <v>9</v>
      </c>
      <c r="J19" s="109">
        <f t="shared" si="0"/>
        <v>10</v>
      </c>
      <c r="K19" s="109">
        <f t="shared" si="0"/>
        <v>11</v>
      </c>
      <c r="L19" s="109">
        <f t="shared" si="0"/>
        <v>12</v>
      </c>
      <c r="M19" s="109">
        <f t="shared" si="0"/>
        <v>13</v>
      </c>
      <c r="N19" s="109">
        <f t="shared" si="0"/>
        <v>14</v>
      </c>
      <c r="O19" s="109">
        <f t="shared" si="0"/>
        <v>15</v>
      </c>
      <c r="P19" s="109">
        <f t="shared" si="0"/>
        <v>16</v>
      </c>
      <c r="Q19" s="109">
        <f t="shared" si="0"/>
        <v>17</v>
      </c>
      <c r="R19" s="109">
        <f t="shared" si="0"/>
        <v>18</v>
      </c>
      <c r="S19" s="109">
        <f t="shared" si="0"/>
        <v>19</v>
      </c>
      <c r="T19" s="109">
        <f t="shared" si="0"/>
        <v>20</v>
      </c>
      <c r="U19" s="109">
        <f t="shared" si="0"/>
        <v>21</v>
      </c>
      <c r="V19" s="109">
        <f t="shared" si="0"/>
        <v>22</v>
      </c>
    </row>
    <row r="20" spans="1:22" ht="118.5" customHeight="1" x14ac:dyDescent="0.25">
      <c r="A20" s="87" t="str">
        <f>'10квФ'!A19</f>
        <v>1.</v>
      </c>
      <c r="B20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2" t="str">
        <f>'10квФ'!C19</f>
        <v>J_ОСЭС-ОО-01</v>
      </c>
      <c r="D20" s="109">
        <v>49.98</v>
      </c>
      <c r="E20" s="109">
        <v>0</v>
      </c>
      <c r="F20" s="109">
        <v>0</v>
      </c>
      <c r="G20" s="109">
        <v>0</v>
      </c>
      <c r="H20" s="109">
        <v>49.98</v>
      </c>
      <c r="I20" s="109">
        <v>0</v>
      </c>
      <c r="J20" s="109">
        <v>0</v>
      </c>
      <c r="K20" s="109">
        <v>0</v>
      </c>
      <c r="L20" s="109">
        <v>0</v>
      </c>
      <c r="M20" s="109">
        <v>0</v>
      </c>
      <c r="N20" s="109">
        <v>0</v>
      </c>
      <c r="O20" s="109">
        <v>0</v>
      </c>
      <c r="P20" s="109">
        <v>49.98</v>
      </c>
      <c r="Q20" s="109">
        <v>0</v>
      </c>
      <c r="R20" s="109">
        <f>F20-H20</f>
        <v>-49.98</v>
      </c>
      <c r="S20" s="109">
        <f>G20-I20</f>
        <v>0</v>
      </c>
      <c r="T20" s="109">
        <f>E20-H20</f>
        <v>-49.98</v>
      </c>
      <c r="U20" s="109">
        <v>0</v>
      </c>
      <c r="V20" s="109" t="s">
        <v>902</v>
      </c>
    </row>
    <row r="21" spans="1:22" x14ac:dyDescent="0.25">
      <c r="A21" s="293" t="s">
        <v>145</v>
      </c>
      <c r="B21" s="294"/>
      <c r="C21" s="295"/>
      <c r="D21" s="109">
        <f>SUM(D20)</f>
        <v>49.98</v>
      </c>
      <c r="E21" s="109">
        <v>0</v>
      </c>
      <c r="F21" s="109">
        <f t="shared" ref="F21:U21" si="1">SUM(F20)</f>
        <v>0</v>
      </c>
      <c r="G21" s="109">
        <f t="shared" si="1"/>
        <v>0</v>
      </c>
      <c r="H21" s="109">
        <f t="shared" si="1"/>
        <v>49.98</v>
      </c>
      <c r="I21" s="109">
        <f t="shared" si="1"/>
        <v>0</v>
      </c>
      <c r="J21" s="109">
        <f t="shared" si="1"/>
        <v>0</v>
      </c>
      <c r="K21" s="109">
        <f t="shared" si="1"/>
        <v>0</v>
      </c>
      <c r="L21" s="109">
        <f t="shared" si="1"/>
        <v>0</v>
      </c>
      <c r="M21" s="109">
        <f t="shared" si="1"/>
        <v>0</v>
      </c>
      <c r="N21" s="109">
        <f t="shared" si="1"/>
        <v>0</v>
      </c>
      <c r="O21" s="109">
        <f t="shared" si="1"/>
        <v>0</v>
      </c>
      <c r="P21" s="109">
        <f t="shared" si="1"/>
        <v>49.98</v>
      </c>
      <c r="Q21" s="109">
        <f t="shared" si="1"/>
        <v>0</v>
      </c>
      <c r="R21" s="109">
        <f t="shared" si="1"/>
        <v>-49.98</v>
      </c>
      <c r="S21" s="109">
        <f t="shared" si="1"/>
        <v>0</v>
      </c>
      <c r="T21" s="109">
        <f t="shared" si="1"/>
        <v>-49.98</v>
      </c>
      <c r="U21" s="109">
        <f t="shared" si="1"/>
        <v>0</v>
      </c>
      <c r="V21" s="10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4" t="s">
        <v>838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  <c r="AF4" s="304"/>
      <c r="AG4" s="304"/>
      <c r="AH4" s="304"/>
      <c r="AI4" s="304"/>
      <c r="AJ4" s="304"/>
      <c r="AK4" s="304"/>
      <c r="AL4" s="304"/>
      <c r="AM4" s="304"/>
    </row>
    <row r="5" spans="1:82" s="5" customFormat="1" ht="18.75" customHeight="1" x14ac:dyDescent="0.3">
      <c r="A5" s="269" t="s">
        <v>863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</row>
    <row r="6" spans="1:82" s="5" customFormat="1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1:82" s="5" customFormat="1" ht="18.75" customHeight="1" x14ac:dyDescent="0.3">
      <c r="A7" s="269" t="s">
        <v>861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</row>
    <row r="8" spans="1:82" ht="15.75" customHeight="1" x14ac:dyDescent="0.25">
      <c r="A8" s="303" t="s">
        <v>62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303"/>
      <c r="AC8" s="303"/>
      <c r="AD8" s="303"/>
      <c r="AE8" s="303"/>
      <c r="AF8" s="303"/>
      <c r="AG8" s="303"/>
      <c r="AH8" s="303"/>
      <c r="AI8" s="303"/>
      <c r="AJ8" s="303"/>
      <c r="AK8" s="303"/>
      <c r="AL8" s="303"/>
      <c r="AM8" s="303"/>
    </row>
    <row r="9" spans="1:82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82" ht="18.75" x14ac:dyDescent="0.3">
      <c r="A10" s="271" t="s">
        <v>855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</row>
    <row r="11" spans="1:82" ht="18.75" x14ac:dyDescent="0.3">
      <c r="AB11" s="16"/>
    </row>
    <row r="12" spans="1:82" ht="18.75" x14ac:dyDescent="0.25">
      <c r="A12" s="272" t="s">
        <v>862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</row>
    <row r="13" spans="1:82" x14ac:dyDescent="0.25">
      <c r="A13" s="270" t="s">
        <v>54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270"/>
      <c r="AL13" s="270"/>
      <c r="AM13" s="270"/>
    </row>
    <row r="14" spans="1:82" ht="18.75" x14ac:dyDescent="0.3">
      <c r="A14" s="316"/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6"/>
      <c r="AL14" s="316"/>
      <c r="AM14" s="316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</row>
    <row r="15" spans="1:82" ht="30" customHeight="1" x14ac:dyDescent="0.25">
      <c r="A15" s="317" t="s">
        <v>52</v>
      </c>
      <c r="B15" s="320" t="s">
        <v>17</v>
      </c>
      <c r="C15" s="320" t="s">
        <v>5</v>
      </c>
      <c r="D15" s="317" t="s">
        <v>146</v>
      </c>
      <c r="E15" s="321" t="s">
        <v>835</v>
      </c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S15" s="322"/>
      <c r="T15" s="322"/>
      <c r="U15" s="322"/>
      <c r="V15" s="322"/>
      <c r="W15" s="322"/>
      <c r="X15" s="322"/>
      <c r="Y15" s="322"/>
      <c r="Z15" s="322"/>
      <c r="AA15" s="322"/>
      <c r="AB15" s="322"/>
      <c r="AC15" s="322"/>
      <c r="AD15" s="322"/>
      <c r="AE15" s="322"/>
      <c r="AF15" s="322"/>
      <c r="AG15" s="322"/>
      <c r="AH15" s="322"/>
      <c r="AI15" s="322"/>
      <c r="AJ15" s="322"/>
      <c r="AK15" s="322"/>
      <c r="AL15" s="322"/>
      <c r="AM15" s="322"/>
      <c r="AN15" s="322"/>
      <c r="AO15" s="322"/>
      <c r="AP15" s="322"/>
      <c r="AQ15" s="322"/>
      <c r="AR15" s="322"/>
      <c r="AS15" s="322"/>
      <c r="AT15" s="322"/>
      <c r="AU15" s="322"/>
      <c r="AV15" s="322"/>
      <c r="AW15" s="322"/>
      <c r="AX15" s="322"/>
      <c r="AY15" s="322"/>
      <c r="AZ15" s="322"/>
      <c r="BA15" s="322"/>
      <c r="BB15" s="322"/>
      <c r="BC15" s="322"/>
      <c r="BD15" s="322"/>
      <c r="BE15" s="322"/>
      <c r="BF15" s="322"/>
      <c r="BG15" s="322"/>
      <c r="BH15" s="322"/>
      <c r="BI15" s="322"/>
      <c r="BJ15" s="322"/>
      <c r="BK15" s="322"/>
      <c r="BL15" s="322"/>
      <c r="BM15" s="322"/>
      <c r="BN15" s="322"/>
      <c r="BO15" s="322"/>
      <c r="BP15" s="322"/>
      <c r="BQ15" s="322"/>
      <c r="BR15" s="322"/>
      <c r="BS15" s="322"/>
      <c r="BT15" s="322"/>
      <c r="BU15" s="322"/>
      <c r="BV15" s="323"/>
      <c r="BW15" s="307" t="s">
        <v>831</v>
      </c>
      <c r="BX15" s="308"/>
      <c r="BY15" s="308"/>
      <c r="BZ15" s="308"/>
      <c r="CA15" s="308"/>
      <c r="CB15" s="308"/>
      <c r="CC15" s="309"/>
      <c r="CD15" s="279" t="s">
        <v>63</v>
      </c>
    </row>
    <row r="16" spans="1:82" ht="30" customHeight="1" x14ac:dyDescent="0.25">
      <c r="A16" s="318"/>
      <c r="B16" s="320"/>
      <c r="C16" s="320"/>
      <c r="D16" s="318"/>
      <c r="E16" s="324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5"/>
      <c r="BF16" s="325"/>
      <c r="BG16" s="325"/>
      <c r="BH16" s="325"/>
      <c r="BI16" s="325"/>
      <c r="BJ16" s="325"/>
      <c r="BK16" s="325"/>
      <c r="BL16" s="325"/>
      <c r="BM16" s="325"/>
      <c r="BN16" s="325"/>
      <c r="BO16" s="325"/>
      <c r="BP16" s="325"/>
      <c r="BQ16" s="325"/>
      <c r="BR16" s="325"/>
      <c r="BS16" s="325"/>
      <c r="BT16" s="325"/>
      <c r="BU16" s="325"/>
      <c r="BV16" s="326"/>
      <c r="BW16" s="310"/>
      <c r="BX16" s="311"/>
      <c r="BY16" s="311"/>
      <c r="BZ16" s="311"/>
      <c r="CA16" s="311"/>
      <c r="CB16" s="311"/>
      <c r="CC16" s="312"/>
      <c r="CD16" s="279"/>
    </row>
    <row r="17" spans="1:82" ht="39" customHeight="1" x14ac:dyDescent="0.25">
      <c r="A17" s="318"/>
      <c r="B17" s="320"/>
      <c r="C17" s="320"/>
      <c r="D17" s="318"/>
      <c r="E17" s="306" t="s">
        <v>9</v>
      </c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6"/>
      <c r="AJ17" s="306"/>
      <c r="AK17" s="306"/>
      <c r="AL17" s="306"/>
      <c r="AM17" s="306"/>
      <c r="AN17" s="306" t="s">
        <v>10</v>
      </c>
      <c r="AO17" s="306"/>
      <c r="AP17" s="306"/>
      <c r="AQ17" s="306"/>
      <c r="AR17" s="306"/>
      <c r="AS17" s="306"/>
      <c r="AT17" s="306"/>
      <c r="AU17" s="306"/>
      <c r="AV17" s="306"/>
      <c r="AW17" s="306"/>
      <c r="AX17" s="306"/>
      <c r="AY17" s="306"/>
      <c r="AZ17" s="306"/>
      <c r="BA17" s="306"/>
      <c r="BB17" s="306"/>
      <c r="BC17" s="306"/>
      <c r="BD17" s="306"/>
      <c r="BE17" s="306"/>
      <c r="BF17" s="306"/>
      <c r="BG17" s="306"/>
      <c r="BH17" s="306"/>
      <c r="BI17" s="306"/>
      <c r="BJ17" s="306"/>
      <c r="BK17" s="306"/>
      <c r="BL17" s="306"/>
      <c r="BM17" s="306"/>
      <c r="BN17" s="306"/>
      <c r="BO17" s="306"/>
      <c r="BP17" s="306"/>
      <c r="BQ17" s="306"/>
      <c r="BR17" s="306"/>
      <c r="BS17" s="306"/>
      <c r="BT17" s="306"/>
      <c r="BU17" s="306"/>
      <c r="BV17" s="306"/>
      <c r="BW17" s="310"/>
      <c r="BX17" s="311"/>
      <c r="BY17" s="311"/>
      <c r="BZ17" s="311"/>
      <c r="CA17" s="311"/>
      <c r="CB17" s="311"/>
      <c r="CC17" s="312"/>
      <c r="CD17" s="279"/>
    </row>
    <row r="18" spans="1:82" ht="30" customHeight="1" x14ac:dyDescent="0.25">
      <c r="A18" s="318"/>
      <c r="B18" s="320"/>
      <c r="C18" s="320"/>
      <c r="D18" s="318"/>
      <c r="E18" s="306" t="s">
        <v>12</v>
      </c>
      <c r="F18" s="306"/>
      <c r="G18" s="306"/>
      <c r="H18" s="306"/>
      <c r="I18" s="306"/>
      <c r="J18" s="306"/>
      <c r="K18" s="306"/>
      <c r="L18" s="306" t="s">
        <v>56</v>
      </c>
      <c r="M18" s="306"/>
      <c r="N18" s="306"/>
      <c r="O18" s="306"/>
      <c r="P18" s="306"/>
      <c r="Q18" s="306"/>
      <c r="R18" s="306"/>
      <c r="S18" s="306" t="s">
        <v>57</v>
      </c>
      <c r="T18" s="306"/>
      <c r="U18" s="306"/>
      <c r="V18" s="306"/>
      <c r="W18" s="306"/>
      <c r="X18" s="306"/>
      <c r="Y18" s="306"/>
      <c r="Z18" s="306" t="s">
        <v>58</v>
      </c>
      <c r="AA18" s="306"/>
      <c r="AB18" s="306"/>
      <c r="AC18" s="306"/>
      <c r="AD18" s="306"/>
      <c r="AE18" s="306"/>
      <c r="AF18" s="306"/>
      <c r="AG18" s="306" t="s">
        <v>59</v>
      </c>
      <c r="AH18" s="306"/>
      <c r="AI18" s="306"/>
      <c r="AJ18" s="306"/>
      <c r="AK18" s="306"/>
      <c r="AL18" s="306"/>
      <c r="AM18" s="306"/>
      <c r="AN18" s="306" t="s">
        <v>12</v>
      </c>
      <c r="AO18" s="306"/>
      <c r="AP18" s="306"/>
      <c r="AQ18" s="306"/>
      <c r="AR18" s="306"/>
      <c r="AS18" s="306"/>
      <c r="AT18" s="306"/>
      <c r="AU18" s="306" t="s">
        <v>56</v>
      </c>
      <c r="AV18" s="306"/>
      <c r="AW18" s="306"/>
      <c r="AX18" s="306"/>
      <c r="AY18" s="306"/>
      <c r="AZ18" s="306"/>
      <c r="BA18" s="306"/>
      <c r="BB18" s="306" t="s">
        <v>57</v>
      </c>
      <c r="BC18" s="306"/>
      <c r="BD18" s="306"/>
      <c r="BE18" s="306"/>
      <c r="BF18" s="306"/>
      <c r="BG18" s="306"/>
      <c r="BH18" s="306"/>
      <c r="BI18" s="306" t="s">
        <v>58</v>
      </c>
      <c r="BJ18" s="306"/>
      <c r="BK18" s="306"/>
      <c r="BL18" s="306"/>
      <c r="BM18" s="306"/>
      <c r="BN18" s="306"/>
      <c r="BO18" s="306"/>
      <c r="BP18" s="306" t="s">
        <v>59</v>
      </c>
      <c r="BQ18" s="306"/>
      <c r="BR18" s="306"/>
      <c r="BS18" s="306"/>
      <c r="BT18" s="306"/>
      <c r="BU18" s="306"/>
      <c r="BV18" s="306"/>
      <c r="BW18" s="313"/>
      <c r="BX18" s="314"/>
      <c r="BY18" s="314"/>
      <c r="BZ18" s="314"/>
      <c r="CA18" s="314"/>
      <c r="CB18" s="314"/>
      <c r="CC18" s="315"/>
      <c r="CD18" s="279"/>
    </row>
    <row r="19" spans="1:82" ht="96.75" customHeight="1" x14ac:dyDescent="0.25">
      <c r="A19" s="319"/>
      <c r="B19" s="320"/>
      <c r="C19" s="320"/>
      <c r="D19" s="319"/>
      <c r="E19" s="60" t="s">
        <v>2</v>
      </c>
      <c r="F19" s="60" t="s">
        <v>3</v>
      </c>
      <c r="G19" s="60" t="s">
        <v>223</v>
      </c>
      <c r="H19" s="60" t="s">
        <v>224</v>
      </c>
      <c r="I19" s="60" t="s">
        <v>6</v>
      </c>
      <c r="J19" s="60" t="s">
        <v>1</v>
      </c>
      <c r="K19" s="21" t="s">
        <v>11</v>
      </c>
      <c r="L19" s="60" t="s">
        <v>2</v>
      </c>
      <c r="M19" s="60" t="s">
        <v>3</v>
      </c>
      <c r="N19" s="60" t="s">
        <v>223</v>
      </c>
      <c r="O19" s="60" t="s">
        <v>224</v>
      </c>
      <c r="P19" s="60" t="s">
        <v>6</v>
      </c>
      <c r="Q19" s="60" t="s">
        <v>1</v>
      </c>
      <c r="R19" s="21" t="s">
        <v>11</v>
      </c>
      <c r="S19" s="60" t="s">
        <v>2</v>
      </c>
      <c r="T19" s="60" t="s">
        <v>3</v>
      </c>
      <c r="U19" s="60" t="s">
        <v>223</v>
      </c>
      <c r="V19" s="60" t="s">
        <v>224</v>
      </c>
      <c r="W19" s="60" t="s">
        <v>6</v>
      </c>
      <c r="X19" s="60" t="s">
        <v>1</v>
      </c>
      <c r="Y19" s="21" t="s">
        <v>11</v>
      </c>
      <c r="Z19" s="60" t="s">
        <v>2</v>
      </c>
      <c r="AA19" s="60" t="s">
        <v>3</v>
      </c>
      <c r="AB19" s="60" t="s">
        <v>223</v>
      </c>
      <c r="AC19" s="60" t="s">
        <v>224</v>
      </c>
      <c r="AD19" s="60" t="s">
        <v>6</v>
      </c>
      <c r="AE19" s="60" t="s">
        <v>1</v>
      </c>
      <c r="AF19" s="21" t="s">
        <v>11</v>
      </c>
      <c r="AG19" s="60" t="s">
        <v>2</v>
      </c>
      <c r="AH19" s="60" t="s">
        <v>3</v>
      </c>
      <c r="AI19" s="60" t="s">
        <v>223</v>
      </c>
      <c r="AJ19" s="60" t="s">
        <v>224</v>
      </c>
      <c r="AK19" s="60" t="s">
        <v>6</v>
      </c>
      <c r="AL19" s="60" t="s">
        <v>1</v>
      </c>
      <c r="AM19" s="21" t="s">
        <v>11</v>
      </c>
      <c r="AN19" s="60" t="s">
        <v>2</v>
      </c>
      <c r="AO19" s="60" t="s">
        <v>3</v>
      </c>
      <c r="AP19" s="60" t="s">
        <v>223</v>
      </c>
      <c r="AQ19" s="60" t="s">
        <v>224</v>
      </c>
      <c r="AR19" s="60" t="s">
        <v>6</v>
      </c>
      <c r="AS19" s="60" t="s">
        <v>1</v>
      </c>
      <c r="AT19" s="21" t="s">
        <v>11</v>
      </c>
      <c r="AU19" s="60" t="s">
        <v>2</v>
      </c>
      <c r="AV19" s="60" t="s">
        <v>3</v>
      </c>
      <c r="AW19" s="60" t="s">
        <v>223</v>
      </c>
      <c r="AX19" s="60" t="s">
        <v>224</v>
      </c>
      <c r="AY19" s="60" t="s">
        <v>6</v>
      </c>
      <c r="AZ19" s="60" t="s">
        <v>1</v>
      </c>
      <c r="BA19" s="21" t="s">
        <v>11</v>
      </c>
      <c r="BB19" s="60" t="s">
        <v>2</v>
      </c>
      <c r="BC19" s="60" t="s">
        <v>3</v>
      </c>
      <c r="BD19" s="60" t="s">
        <v>223</v>
      </c>
      <c r="BE19" s="60" t="s">
        <v>224</v>
      </c>
      <c r="BF19" s="60" t="s">
        <v>6</v>
      </c>
      <c r="BG19" s="60" t="s">
        <v>1</v>
      </c>
      <c r="BH19" s="21" t="s">
        <v>11</v>
      </c>
      <c r="BI19" s="60" t="s">
        <v>2</v>
      </c>
      <c r="BJ19" s="60" t="s">
        <v>3</v>
      </c>
      <c r="BK19" s="60" t="s">
        <v>223</v>
      </c>
      <c r="BL19" s="60" t="s">
        <v>224</v>
      </c>
      <c r="BM19" s="60" t="s">
        <v>6</v>
      </c>
      <c r="BN19" s="60" t="s">
        <v>1</v>
      </c>
      <c r="BO19" s="21" t="s">
        <v>11</v>
      </c>
      <c r="BP19" s="60" t="s">
        <v>2</v>
      </c>
      <c r="BQ19" s="60" t="s">
        <v>3</v>
      </c>
      <c r="BR19" s="60" t="s">
        <v>223</v>
      </c>
      <c r="BS19" s="60" t="s">
        <v>224</v>
      </c>
      <c r="BT19" s="60" t="s">
        <v>6</v>
      </c>
      <c r="BU19" s="60" t="s">
        <v>1</v>
      </c>
      <c r="BV19" s="21" t="s">
        <v>11</v>
      </c>
      <c r="BW19" s="60" t="s">
        <v>2</v>
      </c>
      <c r="BX19" s="60" t="s">
        <v>3</v>
      </c>
      <c r="BY19" s="60" t="s">
        <v>223</v>
      </c>
      <c r="BZ19" s="60" t="s">
        <v>224</v>
      </c>
      <c r="CA19" s="60" t="s">
        <v>6</v>
      </c>
      <c r="CB19" s="60" t="s">
        <v>1</v>
      </c>
      <c r="CC19" s="21" t="s">
        <v>11</v>
      </c>
      <c r="CD19" s="279"/>
    </row>
    <row r="20" spans="1:82" x14ac:dyDescent="0.25">
      <c r="A20" s="80">
        <v>1</v>
      </c>
      <c r="B20" s="80">
        <v>2</v>
      </c>
      <c r="C20" s="80">
        <v>3</v>
      </c>
      <c r="D20" s="80">
        <v>4</v>
      </c>
      <c r="E20" s="80" t="s">
        <v>64</v>
      </c>
      <c r="F20" s="80" t="s">
        <v>65</v>
      </c>
      <c r="G20" s="80" t="s">
        <v>66</v>
      </c>
      <c r="H20" s="80" t="s">
        <v>67</v>
      </c>
      <c r="I20" s="80" t="s">
        <v>68</v>
      </c>
      <c r="J20" s="80" t="s">
        <v>69</v>
      </c>
      <c r="K20" s="80" t="s">
        <v>70</v>
      </c>
      <c r="L20" s="80" t="s">
        <v>71</v>
      </c>
      <c r="M20" s="81" t="s">
        <v>72</v>
      </c>
      <c r="N20" s="80" t="s">
        <v>73</v>
      </c>
      <c r="O20" s="80" t="s">
        <v>74</v>
      </c>
      <c r="P20" s="80" t="s">
        <v>75</v>
      </c>
      <c r="Q20" s="80" t="s">
        <v>76</v>
      </c>
      <c r="R20" s="80" t="s">
        <v>77</v>
      </c>
      <c r="S20" s="80" t="s">
        <v>78</v>
      </c>
      <c r="T20" s="80" t="s">
        <v>79</v>
      </c>
      <c r="U20" s="80" t="s">
        <v>80</v>
      </c>
      <c r="V20" s="80" t="s">
        <v>81</v>
      </c>
      <c r="W20" s="80" t="s">
        <v>82</v>
      </c>
      <c r="X20" s="80" t="s">
        <v>83</v>
      </c>
      <c r="Y20" s="80" t="s">
        <v>84</v>
      </c>
      <c r="Z20" s="80" t="s">
        <v>85</v>
      </c>
      <c r="AA20" s="80" t="s">
        <v>86</v>
      </c>
      <c r="AB20" s="80" t="s">
        <v>87</v>
      </c>
      <c r="AC20" s="80" t="s">
        <v>88</v>
      </c>
      <c r="AD20" s="80" t="s">
        <v>89</v>
      </c>
      <c r="AE20" s="80" t="s">
        <v>90</v>
      </c>
      <c r="AF20" s="80" t="s">
        <v>91</v>
      </c>
      <c r="AG20" s="80" t="s">
        <v>92</v>
      </c>
      <c r="AH20" s="80" t="s">
        <v>93</v>
      </c>
      <c r="AI20" s="80" t="s">
        <v>94</v>
      </c>
      <c r="AJ20" s="80" t="s">
        <v>95</v>
      </c>
      <c r="AK20" s="80" t="s">
        <v>96</v>
      </c>
      <c r="AL20" s="80" t="s">
        <v>97</v>
      </c>
      <c r="AM20" s="80" t="s">
        <v>98</v>
      </c>
      <c r="AN20" s="80" t="s">
        <v>99</v>
      </c>
      <c r="AO20" s="80" t="s">
        <v>100</v>
      </c>
      <c r="AP20" s="80" t="s">
        <v>101</v>
      </c>
      <c r="AQ20" s="80" t="s">
        <v>102</v>
      </c>
      <c r="AR20" s="80" t="s">
        <v>103</v>
      </c>
      <c r="AS20" s="80" t="s">
        <v>104</v>
      </c>
      <c r="AT20" s="80" t="s">
        <v>105</v>
      </c>
      <c r="AU20" s="80" t="s">
        <v>106</v>
      </c>
      <c r="AV20" s="80" t="s">
        <v>107</v>
      </c>
      <c r="AW20" s="80" t="s">
        <v>108</v>
      </c>
      <c r="AX20" s="80" t="s">
        <v>109</v>
      </c>
      <c r="AY20" s="80" t="s">
        <v>133</v>
      </c>
      <c r="AZ20" s="80" t="s">
        <v>110</v>
      </c>
      <c r="BA20" s="80" t="s">
        <v>111</v>
      </c>
      <c r="BB20" s="80" t="s">
        <v>112</v>
      </c>
      <c r="BC20" s="80" t="s">
        <v>113</v>
      </c>
      <c r="BD20" s="80" t="s">
        <v>114</v>
      </c>
      <c r="BE20" s="80" t="s">
        <v>115</v>
      </c>
      <c r="BF20" s="80" t="s">
        <v>116</v>
      </c>
      <c r="BG20" s="80" t="s">
        <v>117</v>
      </c>
      <c r="BH20" s="80" t="s">
        <v>118</v>
      </c>
      <c r="BI20" s="80" t="s">
        <v>119</v>
      </c>
      <c r="BJ20" s="80" t="s">
        <v>120</v>
      </c>
      <c r="BK20" s="80" t="s">
        <v>121</v>
      </c>
      <c r="BL20" s="80" t="s">
        <v>122</v>
      </c>
      <c r="BM20" s="80" t="s">
        <v>123</v>
      </c>
      <c r="BN20" s="80" t="s">
        <v>124</v>
      </c>
      <c r="BO20" s="80" t="s">
        <v>125</v>
      </c>
      <c r="BP20" s="80" t="s">
        <v>126</v>
      </c>
      <c r="BQ20" s="80" t="s">
        <v>127</v>
      </c>
      <c r="BR20" s="80" t="s">
        <v>128</v>
      </c>
      <c r="BS20" s="80" t="s">
        <v>129</v>
      </c>
      <c r="BT20" s="80" t="s">
        <v>130</v>
      </c>
      <c r="BU20" s="80" t="s">
        <v>131</v>
      </c>
      <c r="BV20" s="80" t="s">
        <v>132</v>
      </c>
      <c r="BW20" s="80" t="s">
        <v>136</v>
      </c>
      <c r="BX20" s="80" t="s">
        <v>137</v>
      </c>
      <c r="BY20" s="80" t="s">
        <v>138</v>
      </c>
      <c r="BZ20" s="80" t="s">
        <v>139</v>
      </c>
      <c r="CA20" s="80" t="s">
        <v>220</v>
      </c>
      <c r="CB20" s="80" t="s">
        <v>221</v>
      </c>
      <c r="CC20" s="80" t="s">
        <v>222</v>
      </c>
      <c r="CD20" s="80">
        <v>8</v>
      </c>
    </row>
    <row r="21" spans="1:82" ht="76.5" x14ac:dyDescent="0.25">
      <c r="A21" s="87" t="s">
        <v>856</v>
      </c>
      <c r="B21" s="92" t="s">
        <v>859</v>
      </c>
      <c r="C21" s="87" t="s">
        <v>860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>
        <f>E21-AN21</f>
        <v>0</v>
      </c>
      <c r="BX21" s="80">
        <f t="shared" ref="BX21:CC21" si="0">F21-AO21</f>
        <v>0</v>
      </c>
      <c r="BY21" s="80">
        <f t="shared" si="0"/>
        <v>0</v>
      </c>
      <c r="BZ21" s="80">
        <f t="shared" si="0"/>
        <v>0</v>
      </c>
      <c r="CA21" s="80">
        <f t="shared" si="0"/>
        <v>0</v>
      </c>
      <c r="CB21" s="80">
        <f t="shared" si="0"/>
        <v>0</v>
      </c>
      <c r="CC21" s="80">
        <f t="shared" si="0"/>
        <v>0</v>
      </c>
      <c r="CD21" s="94" t="s">
        <v>857</v>
      </c>
    </row>
    <row r="22" spans="1:82" s="7" customFormat="1" x14ac:dyDescent="0.25">
      <c r="A22" s="276" t="s">
        <v>145</v>
      </c>
      <c r="B22" s="278"/>
      <c r="C22" s="277"/>
      <c r="D22" s="67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9">
        <v>0</v>
      </c>
      <c r="Y22" s="89">
        <v>0</v>
      </c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>
        <v>0</v>
      </c>
      <c r="AO22" s="89">
        <v>0</v>
      </c>
      <c r="AP22" s="89">
        <v>0</v>
      </c>
      <c r="AQ22" s="89">
        <v>0</v>
      </c>
      <c r="AR22" s="89">
        <v>0</v>
      </c>
      <c r="AS22" s="89">
        <v>0</v>
      </c>
      <c r="AT22" s="89">
        <v>0</v>
      </c>
      <c r="AU22" s="89">
        <v>0</v>
      </c>
      <c r="AV22" s="89">
        <v>0</v>
      </c>
      <c r="AW22" s="89">
        <v>0</v>
      </c>
      <c r="AX22" s="89">
        <v>0</v>
      </c>
      <c r="AY22" s="89">
        <v>0</v>
      </c>
      <c r="AZ22" s="89">
        <v>0</v>
      </c>
      <c r="BA22" s="89">
        <v>0</v>
      </c>
      <c r="BB22" s="89">
        <v>0</v>
      </c>
      <c r="BC22" s="89">
        <v>0</v>
      </c>
      <c r="BD22" s="89">
        <v>0</v>
      </c>
      <c r="BE22" s="89">
        <v>0</v>
      </c>
      <c r="BF22" s="89">
        <v>0</v>
      </c>
      <c r="BG22" s="89">
        <v>0</v>
      </c>
      <c r="BH22" s="89">
        <v>0</v>
      </c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>
        <f>BW21</f>
        <v>0</v>
      </c>
      <c r="BX22" s="89">
        <f t="shared" ref="BX22:CC22" si="1">BX21</f>
        <v>0</v>
      </c>
      <c r="BY22" s="89">
        <f t="shared" si="1"/>
        <v>0</v>
      </c>
      <c r="BZ22" s="89">
        <f t="shared" si="1"/>
        <v>0</v>
      </c>
      <c r="CA22" s="89">
        <f t="shared" si="1"/>
        <v>0</v>
      </c>
      <c r="CB22" s="89">
        <f t="shared" si="1"/>
        <v>0</v>
      </c>
      <c r="CC22" s="89">
        <f t="shared" si="1"/>
        <v>0</v>
      </c>
      <c r="CD22" s="67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5" t="s">
        <v>134</v>
      </c>
      <c r="B24" s="305"/>
      <c r="C24" s="305"/>
      <c r="D24" s="305"/>
      <c r="E24" s="305"/>
      <c r="F24" s="305"/>
      <c r="G24" s="305"/>
      <c r="H24" s="305"/>
      <c r="I24" s="305"/>
      <c r="J24" s="305"/>
      <c r="K24" s="305"/>
      <c r="L24" s="82"/>
      <c r="M24" s="82"/>
      <c r="N24" s="82"/>
      <c r="O24" s="82"/>
      <c r="P24" s="82"/>
      <c r="Q24" s="82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8" customWidth="1"/>
    <col min="2" max="2" width="47.5" style="168" customWidth="1"/>
    <col min="3" max="3" width="16.625" style="168" customWidth="1"/>
    <col min="4" max="4" width="15.125" style="168" customWidth="1"/>
    <col min="5" max="5" width="15.125" style="169" customWidth="1"/>
    <col min="6" max="6" width="10.875" style="170" customWidth="1"/>
    <col min="7" max="10" width="10.875" style="171" customWidth="1"/>
    <col min="11" max="11" width="10.875" style="172" customWidth="1"/>
    <col min="12" max="13" width="10.875" style="170" customWidth="1"/>
    <col min="14" max="17" width="10.875" style="171" customWidth="1"/>
    <col min="18" max="18" width="10.875" style="172" customWidth="1"/>
    <col min="19" max="20" width="10.875" style="170" customWidth="1"/>
    <col min="21" max="24" width="10.875" style="171" customWidth="1"/>
    <col min="25" max="25" width="10.875" style="172" customWidth="1"/>
    <col min="26" max="27" width="10.875" style="170" customWidth="1"/>
    <col min="28" max="31" width="10.875" style="171" customWidth="1"/>
    <col min="32" max="32" width="10.875" style="172" customWidth="1"/>
    <col min="33" max="34" width="10.875" style="170" customWidth="1"/>
    <col min="35" max="37" width="10.875" style="171" customWidth="1"/>
    <col min="38" max="38" width="10.875" style="173" customWidth="1"/>
    <col min="39" max="39" width="10.875" style="172" customWidth="1"/>
    <col min="40" max="40" width="10.875" style="169" customWidth="1"/>
    <col min="41" max="41" width="10.875" style="170" customWidth="1"/>
    <col min="42" max="42" width="14.375" style="171" customWidth="1"/>
    <col min="43" max="43" width="10.875" style="171" customWidth="1"/>
    <col min="44" max="44" width="15.375" style="171" customWidth="1"/>
    <col min="45" max="45" width="10.875" style="171" customWidth="1"/>
    <col min="46" max="46" width="12.875" style="172" customWidth="1"/>
    <col min="47" max="48" width="10.875" style="170" customWidth="1"/>
    <col min="49" max="52" width="10.875" style="171" customWidth="1"/>
    <col min="53" max="53" width="10.875" style="172" customWidth="1"/>
    <col min="54" max="55" width="10.875" style="170" customWidth="1"/>
    <col min="56" max="59" width="10.875" style="171" customWidth="1"/>
    <col min="60" max="60" width="10.875" style="172" customWidth="1"/>
    <col min="61" max="62" width="10.875" style="170" customWidth="1"/>
    <col min="63" max="63" width="12.375" style="171" customWidth="1"/>
    <col min="64" max="66" width="10.875" style="171" customWidth="1"/>
    <col min="67" max="67" width="10.875" style="172" customWidth="1"/>
    <col min="68" max="69" width="10.875" style="170" customWidth="1"/>
    <col min="70" max="73" width="10.875" style="171" customWidth="1"/>
    <col min="74" max="74" width="10.875" style="172" customWidth="1"/>
    <col min="75" max="77" width="10.875" style="168" customWidth="1"/>
    <col min="78" max="78" width="10.875" style="174" customWidth="1"/>
    <col min="79" max="79" width="16.875" style="168" customWidth="1"/>
    <col min="80" max="80" width="16.875" style="175" customWidth="1"/>
    <col min="81" max="16384" width="9.125" style="168"/>
  </cols>
  <sheetData>
    <row r="1" spans="1:80" s="176" customFormat="1" ht="18" customHeight="1" x14ac:dyDescent="0.3">
      <c r="D1" s="170"/>
      <c r="E1" s="169"/>
      <c r="F1" s="170"/>
      <c r="G1" s="171"/>
      <c r="H1" s="173"/>
      <c r="I1" s="177"/>
      <c r="J1" s="178"/>
      <c r="K1" s="179"/>
      <c r="L1" s="180"/>
      <c r="M1" s="180"/>
      <c r="N1" s="178"/>
      <c r="O1" s="178"/>
      <c r="P1" s="178"/>
      <c r="Q1" s="178"/>
      <c r="R1" s="179"/>
      <c r="S1" s="170"/>
      <c r="T1" s="180"/>
      <c r="U1" s="178"/>
      <c r="V1" s="178"/>
      <c r="W1" s="178"/>
      <c r="X1" s="181"/>
      <c r="Y1" s="179"/>
      <c r="Z1" s="180"/>
      <c r="AA1" s="180"/>
      <c r="AB1" s="178"/>
      <c r="AC1" s="178"/>
      <c r="AD1" s="178"/>
      <c r="AE1" s="178"/>
      <c r="AF1" s="182"/>
      <c r="AG1" s="180"/>
      <c r="AH1" s="180"/>
      <c r="AI1" s="178"/>
      <c r="AJ1" s="178"/>
      <c r="AK1" s="178"/>
      <c r="AL1" s="177"/>
      <c r="AM1" s="179"/>
      <c r="AN1" s="183"/>
      <c r="AO1" s="180"/>
      <c r="AT1" s="179"/>
      <c r="AU1" s="180"/>
      <c r="AV1" s="180"/>
      <c r="BA1" s="179"/>
      <c r="BB1" s="180"/>
      <c r="BC1" s="180"/>
      <c r="BH1" s="179"/>
      <c r="BI1" s="180"/>
      <c r="BJ1" s="180"/>
      <c r="BO1" s="179"/>
      <c r="BP1" s="180"/>
      <c r="BQ1" s="180"/>
      <c r="BV1" s="179"/>
      <c r="CA1" s="16" t="s">
        <v>882</v>
      </c>
      <c r="CB1" s="175"/>
    </row>
    <row r="2" spans="1:80" ht="18.75" x14ac:dyDescent="0.3">
      <c r="A2" s="344" t="s">
        <v>883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4"/>
      <c r="AH2" s="344"/>
      <c r="AI2" s="344"/>
      <c r="AJ2" s="344"/>
      <c r="AK2" s="344"/>
      <c r="AL2" s="344"/>
      <c r="AM2" s="344"/>
      <c r="BZ2" s="176"/>
      <c r="CA2" s="16" t="s">
        <v>884</v>
      </c>
    </row>
    <row r="3" spans="1:80" x14ac:dyDescent="0.25">
      <c r="A3" s="282" t="s">
        <v>885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</row>
    <row r="4" spans="1:80" x14ac:dyDescent="0.25">
      <c r="A4" s="345" t="s">
        <v>900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45"/>
      <c r="AK4" s="345"/>
      <c r="AL4" s="345"/>
      <c r="AM4" s="345"/>
      <c r="AN4" s="345"/>
      <c r="AO4" s="345"/>
      <c r="AP4" s="345"/>
      <c r="AQ4" s="345"/>
      <c r="AR4" s="345"/>
      <c r="AS4" s="345"/>
      <c r="AT4" s="345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</row>
    <row r="5" spans="1:80" ht="18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</row>
    <row r="6" spans="1:80" ht="18.75" x14ac:dyDescent="0.3">
      <c r="AA6" s="184"/>
    </row>
    <row r="7" spans="1:80" ht="56.1" customHeight="1" x14ac:dyDescent="0.25">
      <c r="A7" s="34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49"/>
      <c r="AC7" s="349"/>
      <c r="AD7" s="349"/>
      <c r="AE7" s="349"/>
      <c r="AF7" s="349"/>
      <c r="AG7" s="349"/>
      <c r="AH7" s="349"/>
      <c r="AI7" s="349"/>
      <c r="AJ7" s="349"/>
      <c r="AK7" s="349"/>
      <c r="AL7" s="349"/>
      <c r="AM7" s="349"/>
    </row>
    <row r="8" spans="1:80" x14ac:dyDescent="0.25">
      <c r="A8" s="282" t="s">
        <v>886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/>
      <c r="AA8" s="282"/>
      <c r="AB8" s="282"/>
      <c r="AC8" s="282"/>
      <c r="AD8" s="282"/>
      <c r="AE8" s="282"/>
      <c r="AF8" s="282"/>
      <c r="AG8" s="282"/>
      <c r="AH8" s="282"/>
      <c r="AI8" s="282"/>
      <c r="AJ8" s="282"/>
      <c r="AK8" s="282"/>
      <c r="AL8" s="282"/>
      <c r="AM8" s="282"/>
    </row>
    <row r="9" spans="1:80" s="175" customFormat="1" x14ac:dyDescent="0.25">
      <c r="E9" s="185"/>
      <c r="F9" s="186"/>
      <c r="G9" s="187"/>
      <c r="H9" s="187"/>
      <c r="I9" s="187"/>
      <c r="J9" s="187"/>
      <c r="K9" s="188"/>
      <c r="L9" s="186"/>
      <c r="M9" s="186"/>
      <c r="N9" s="187"/>
      <c r="O9" s="187"/>
      <c r="P9" s="187"/>
      <c r="Q9" s="187"/>
      <c r="R9" s="188"/>
      <c r="S9" s="186"/>
      <c r="T9" s="186"/>
      <c r="U9" s="187"/>
      <c r="V9" s="187"/>
      <c r="W9" s="187"/>
      <c r="X9" s="187"/>
      <c r="Y9" s="188"/>
      <c r="Z9" s="186"/>
      <c r="AA9" s="186"/>
      <c r="AB9" s="187"/>
      <c r="AC9" s="187"/>
      <c r="AD9" s="187"/>
      <c r="AE9" s="187"/>
      <c r="AF9" s="188"/>
      <c r="AG9" s="186"/>
      <c r="AH9" s="186"/>
      <c r="AI9" s="187"/>
      <c r="AJ9" s="187"/>
      <c r="AK9" s="187"/>
      <c r="AL9" s="189"/>
      <c r="AM9" s="188"/>
      <c r="AN9" s="185"/>
      <c r="AO9" s="186"/>
      <c r="AP9" s="186"/>
      <c r="AQ9" s="186"/>
      <c r="AR9" s="187"/>
      <c r="AS9" s="186"/>
      <c r="AT9" s="188"/>
      <c r="AU9" s="190"/>
      <c r="AV9" s="190"/>
      <c r="AW9" s="191"/>
      <c r="AX9" s="191"/>
      <c r="AY9" s="191"/>
      <c r="AZ9" s="191"/>
      <c r="BA9" s="192"/>
      <c r="BB9" s="190"/>
      <c r="BC9" s="190"/>
      <c r="BD9" s="187"/>
      <c r="BE9" s="187"/>
      <c r="BF9" s="187"/>
      <c r="BG9" s="187"/>
      <c r="BH9" s="188"/>
      <c r="BI9" s="186"/>
      <c r="BJ9" s="186"/>
      <c r="BK9" s="187"/>
      <c r="BL9" s="187"/>
      <c r="BM9" s="187"/>
      <c r="BN9" s="187"/>
      <c r="BO9" s="188"/>
      <c r="BP9" s="186"/>
      <c r="BQ9" s="186"/>
      <c r="BR9" s="187"/>
      <c r="BS9" s="187"/>
      <c r="BT9" s="187"/>
      <c r="BU9" s="187"/>
      <c r="BV9" s="188"/>
      <c r="BZ9" s="193"/>
    </row>
    <row r="10" spans="1:80" s="175" customFormat="1" ht="31.5" customHeight="1" x14ac:dyDescent="0.25">
      <c r="A10" s="346" t="s">
        <v>52</v>
      </c>
      <c r="B10" s="320" t="s">
        <v>887</v>
      </c>
      <c r="C10" s="320" t="s">
        <v>5</v>
      </c>
      <c r="D10" s="346" t="s">
        <v>888</v>
      </c>
      <c r="E10" s="336" t="s">
        <v>897</v>
      </c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37"/>
      <c r="AR10" s="337"/>
      <c r="AS10" s="337"/>
      <c r="AT10" s="337"/>
      <c r="AU10" s="337"/>
      <c r="AV10" s="337"/>
      <c r="AW10" s="337"/>
      <c r="AX10" s="337"/>
      <c r="AY10" s="337"/>
      <c r="AZ10" s="337"/>
      <c r="BA10" s="337"/>
      <c r="BB10" s="337"/>
      <c r="BC10" s="337"/>
      <c r="BD10" s="337"/>
      <c r="BE10" s="337"/>
      <c r="BF10" s="337"/>
      <c r="BG10" s="337"/>
      <c r="BH10" s="337"/>
      <c r="BI10" s="337"/>
      <c r="BJ10" s="337"/>
      <c r="BK10" s="337"/>
      <c r="BL10" s="337"/>
      <c r="BM10" s="337"/>
      <c r="BN10" s="337"/>
      <c r="BO10" s="337"/>
      <c r="BP10" s="337"/>
      <c r="BQ10" s="337"/>
      <c r="BR10" s="337"/>
      <c r="BS10" s="337"/>
      <c r="BT10" s="337"/>
      <c r="BU10" s="337"/>
      <c r="BV10" s="338"/>
      <c r="BW10" s="327" t="s">
        <v>889</v>
      </c>
      <c r="BX10" s="328"/>
      <c r="BY10" s="328"/>
      <c r="BZ10" s="329"/>
      <c r="CA10" s="320" t="s">
        <v>7</v>
      </c>
    </row>
    <row r="11" spans="1:80" s="175" customFormat="1" ht="31.35" customHeight="1" x14ac:dyDescent="0.25">
      <c r="A11" s="347"/>
      <c r="B11" s="320"/>
      <c r="C11" s="320"/>
      <c r="D11" s="347"/>
      <c r="E11" s="336" t="s">
        <v>9</v>
      </c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/>
      <c r="AD11" s="337"/>
      <c r="AE11" s="337"/>
      <c r="AF11" s="337"/>
      <c r="AG11" s="337"/>
      <c r="AH11" s="337"/>
      <c r="AI11" s="337"/>
      <c r="AJ11" s="337"/>
      <c r="AK11" s="337"/>
      <c r="AL11" s="337"/>
      <c r="AM11" s="338"/>
      <c r="AN11" s="336" t="s">
        <v>10</v>
      </c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  <c r="BI11" s="337"/>
      <c r="BJ11" s="337"/>
      <c r="BK11" s="337"/>
      <c r="BL11" s="337"/>
      <c r="BM11" s="337"/>
      <c r="BN11" s="337"/>
      <c r="BO11" s="337"/>
      <c r="BP11" s="337"/>
      <c r="BQ11" s="337"/>
      <c r="BR11" s="337"/>
      <c r="BS11" s="337"/>
      <c r="BT11" s="337"/>
      <c r="BU11" s="337"/>
      <c r="BV11" s="337"/>
      <c r="BW11" s="330"/>
      <c r="BX11" s="331"/>
      <c r="BY11" s="331"/>
      <c r="BZ11" s="332"/>
      <c r="CA11" s="320"/>
      <c r="CB11" s="194"/>
    </row>
    <row r="12" spans="1:80" s="175" customFormat="1" ht="33.6" customHeight="1" x14ac:dyDescent="0.25">
      <c r="A12" s="347"/>
      <c r="B12" s="320"/>
      <c r="C12" s="320"/>
      <c r="D12" s="347"/>
      <c r="E12" s="339" t="s">
        <v>12</v>
      </c>
      <c r="F12" s="340"/>
      <c r="G12" s="340"/>
      <c r="H12" s="340"/>
      <c r="I12" s="340"/>
      <c r="J12" s="340"/>
      <c r="K12" s="341"/>
      <c r="L12" s="339" t="s">
        <v>56</v>
      </c>
      <c r="M12" s="340"/>
      <c r="N12" s="340"/>
      <c r="O12" s="340"/>
      <c r="P12" s="340"/>
      <c r="Q12" s="340"/>
      <c r="R12" s="341"/>
      <c r="S12" s="320" t="s">
        <v>57</v>
      </c>
      <c r="T12" s="320"/>
      <c r="U12" s="320"/>
      <c r="V12" s="320"/>
      <c r="W12" s="320"/>
      <c r="X12" s="320"/>
      <c r="Y12" s="320"/>
      <c r="Z12" s="320" t="s">
        <v>61</v>
      </c>
      <c r="AA12" s="320"/>
      <c r="AB12" s="320"/>
      <c r="AC12" s="320"/>
      <c r="AD12" s="320"/>
      <c r="AE12" s="320"/>
      <c r="AF12" s="320"/>
      <c r="AG12" s="306" t="s">
        <v>59</v>
      </c>
      <c r="AH12" s="306"/>
      <c r="AI12" s="306"/>
      <c r="AJ12" s="306"/>
      <c r="AK12" s="306"/>
      <c r="AL12" s="306"/>
      <c r="AM12" s="306"/>
      <c r="AN12" s="320" t="s">
        <v>12</v>
      </c>
      <c r="AO12" s="320"/>
      <c r="AP12" s="320"/>
      <c r="AQ12" s="320"/>
      <c r="AR12" s="320"/>
      <c r="AS12" s="320"/>
      <c r="AT12" s="320"/>
      <c r="AU12" s="339" t="s">
        <v>56</v>
      </c>
      <c r="AV12" s="340"/>
      <c r="AW12" s="340"/>
      <c r="AX12" s="340"/>
      <c r="AY12" s="340"/>
      <c r="AZ12" s="340"/>
      <c r="BA12" s="341"/>
      <c r="BB12" s="339" t="s">
        <v>57</v>
      </c>
      <c r="BC12" s="340"/>
      <c r="BD12" s="340"/>
      <c r="BE12" s="340"/>
      <c r="BF12" s="340"/>
      <c r="BG12" s="340"/>
      <c r="BH12" s="341"/>
      <c r="BI12" s="339" t="s">
        <v>61</v>
      </c>
      <c r="BJ12" s="340"/>
      <c r="BK12" s="340"/>
      <c r="BL12" s="340"/>
      <c r="BM12" s="340"/>
      <c r="BN12" s="340"/>
      <c r="BO12" s="341"/>
      <c r="BP12" s="336" t="s">
        <v>59</v>
      </c>
      <c r="BQ12" s="337"/>
      <c r="BR12" s="337"/>
      <c r="BS12" s="337"/>
      <c r="BT12" s="337"/>
      <c r="BU12" s="337"/>
      <c r="BV12" s="337"/>
      <c r="BW12" s="333"/>
      <c r="BX12" s="334"/>
      <c r="BY12" s="334"/>
      <c r="BZ12" s="335"/>
      <c r="CA12" s="320"/>
      <c r="CB12" s="194"/>
    </row>
    <row r="13" spans="1:80" s="175" customFormat="1" ht="51.75" customHeight="1" x14ac:dyDescent="0.25">
      <c r="A13" s="347"/>
      <c r="B13" s="320"/>
      <c r="C13" s="320"/>
      <c r="D13" s="347"/>
      <c r="E13" s="195" t="s">
        <v>890</v>
      </c>
      <c r="F13" s="306" t="s">
        <v>891</v>
      </c>
      <c r="G13" s="306"/>
      <c r="H13" s="306"/>
      <c r="I13" s="306"/>
      <c r="J13" s="306"/>
      <c r="K13" s="306"/>
      <c r="L13" s="195" t="s">
        <v>890</v>
      </c>
      <c r="M13" s="306" t="s">
        <v>891</v>
      </c>
      <c r="N13" s="306"/>
      <c r="O13" s="306"/>
      <c r="P13" s="306"/>
      <c r="Q13" s="306"/>
      <c r="R13" s="306"/>
      <c r="S13" s="195" t="s">
        <v>890</v>
      </c>
      <c r="T13" s="306" t="s">
        <v>891</v>
      </c>
      <c r="U13" s="306"/>
      <c r="V13" s="306"/>
      <c r="W13" s="306"/>
      <c r="X13" s="306"/>
      <c r="Y13" s="306"/>
      <c r="Z13" s="195" t="s">
        <v>890</v>
      </c>
      <c r="AA13" s="306" t="s">
        <v>891</v>
      </c>
      <c r="AB13" s="306"/>
      <c r="AC13" s="306"/>
      <c r="AD13" s="306"/>
      <c r="AE13" s="306"/>
      <c r="AF13" s="306"/>
      <c r="AG13" s="195" t="s">
        <v>890</v>
      </c>
      <c r="AH13" s="306" t="s">
        <v>891</v>
      </c>
      <c r="AI13" s="306"/>
      <c r="AJ13" s="306"/>
      <c r="AK13" s="306"/>
      <c r="AL13" s="306"/>
      <c r="AM13" s="306"/>
      <c r="AN13" s="195" t="s">
        <v>890</v>
      </c>
      <c r="AO13" s="306" t="s">
        <v>891</v>
      </c>
      <c r="AP13" s="306"/>
      <c r="AQ13" s="306"/>
      <c r="AR13" s="306"/>
      <c r="AS13" s="306"/>
      <c r="AT13" s="306"/>
      <c r="AU13" s="195" t="s">
        <v>890</v>
      </c>
      <c r="AV13" s="306" t="s">
        <v>891</v>
      </c>
      <c r="AW13" s="306"/>
      <c r="AX13" s="306"/>
      <c r="AY13" s="306"/>
      <c r="AZ13" s="306"/>
      <c r="BA13" s="306"/>
      <c r="BB13" s="195" t="s">
        <v>890</v>
      </c>
      <c r="BC13" s="306" t="s">
        <v>891</v>
      </c>
      <c r="BD13" s="306"/>
      <c r="BE13" s="306"/>
      <c r="BF13" s="306"/>
      <c r="BG13" s="306"/>
      <c r="BH13" s="306"/>
      <c r="BI13" s="195" t="s">
        <v>890</v>
      </c>
      <c r="BJ13" s="306" t="s">
        <v>891</v>
      </c>
      <c r="BK13" s="306"/>
      <c r="BL13" s="306"/>
      <c r="BM13" s="306"/>
      <c r="BN13" s="306"/>
      <c r="BO13" s="306"/>
      <c r="BP13" s="195" t="s">
        <v>890</v>
      </c>
      <c r="BQ13" s="306" t="s">
        <v>891</v>
      </c>
      <c r="BR13" s="306"/>
      <c r="BS13" s="306"/>
      <c r="BT13" s="306"/>
      <c r="BU13" s="306"/>
      <c r="BV13" s="306"/>
      <c r="BW13" s="342" t="s">
        <v>890</v>
      </c>
      <c r="BX13" s="342"/>
      <c r="BY13" s="342" t="s">
        <v>891</v>
      </c>
      <c r="BZ13" s="342"/>
      <c r="CA13" s="320"/>
      <c r="CB13" s="194"/>
    </row>
    <row r="14" spans="1:80" s="175" customFormat="1" ht="66.599999999999994" customHeight="1" x14ac:dyDescent="0.25">
      <c r="A14" s="348"/>
      <c r="B14" s="320"/>
      <c r="C14" s="320"/>
      <c r="D14" s="348"/>
      <c r="E14" s="196" t="s">
        <v>892</v>
      </c>
      <c r="F14" s="196" t="s">
        <v>892</v>
      </c>
      <c r="G14" s="197" t="s">
        <v>2</v>
      </c>
      <c r="H14" s="197" t="s">
        <v>3</v>
      </c>
      <c r="I14" s="197" t="s">
        <v>893</v>
      </c>
      <c r="J14" s="197" t="s">
        <v>1</v>
      </c>
      <c r="K14" s="198" t="s">
        <v>894</v>
      </c>
      <c r="L14" s="196" t="s">
        <v>892</v>
      </c>
      <c r="M14" s="196" t="s">
        <v>892</v>
      </c>
      <c r="N14" s="197" t="s">
        <v>2</v>
      </c>
      <c r="O14" s="197" t="s">
        <v>3</v>
      </c>
      <c r="P14" s="197" t="s">
        <v>893</v>
      </c>
      <c r="Q14" s="197" t="s">
        <v>1</v>
      </c>
      <c r="R14" s="198" t="s">
        <v>894</v>
      </c>
      <c r="S14" s="196" t="s">
        <v>892</v>
      </c>
      <c r="T14" s="196" t="s">
        <v>892</v>
      </c>
      <c r="U14" s="197" t="s">
        <v>2</v>
      </c>
      <c r="V14" s="197" t="s">
        <v>3</v>
      </c>
      <c r="W14" s="197" t="s">
        <v>893</v>
      </c>
      <c r="X14" s="197" t="s">
        <v>1</v>
      </c>
      <c r="Y14" s="198" t="s">
        <v>894</v>
      </c>
      <c r="Z14" s="196" t="s">
        <v>892</v>
      </c>
      <c r="AA14" s="196" t="s">
        <v>892</v>
      </c>
      <c r="AB14" s="197" t="s">
        <v>2</v>
      </c>
      <c r="AC14" s="197" t="s">
        <v>3</v>
      </c>
      <c r="AD14" s="197" t="s">
        <v>893</v>
      </c>
      <c r="AE14" s="197" t="s">
        <v>1</v>
      </c>
      <c r="AF14" s="198" t="s">
        <v>894</v>
      </c>
      <c r="AG14" s="196" t="s">
        <v>892</v>
      </c>
      <c r="AH14" s="196" t="s">
        <v>892</v>
      </c>
      <c r="AI14" s="197" t="s">
        <v>2</v>
      </c>
      <c r="AJ14" s="197" t="s">
        <v>3</v>
      </c>
      <c r="AK14" s="197" t="s">
        <v>893</v>
      </c>
      <c r="AL14" s="197" t="s">
        <v>1</v>
      </c>
      <c r="AM14" s="198" t="s">
        <v>894</v>
      </c>
      <c r="AN14" s="196" t="s">
        <v>892</v>
      </c>
      <c r="AO14" s="196" t="s">
        <v>892</v>
      </c>
      <c r="AP14" s="197" t="s">
        <v>2</v>
      </c>
      <c r="AQ14" s="197" t="s">
        <v>3</v>
      </c>
      <c r="AR14" s="197" t="s">
        <v>893</v>
      </c>
      <c r="AS14" s="197" t="s">
        <v>1</v>
      </c>
      <c r="AT14" s="198" t="s">
        <v>894</v>
      </c>
      <c r="AU14" s="196" t="s">
        <v>892</v>
      </c>
      <c r="AV14" s="196" t="s">
        <v>892</v>
      </c>
      <c r="AW14" s="197" t="s">
        <v>2</v>
      </c>
      <c r="AX14" s="197" t="s">
        <v>3</v>
      </c>
      <c r="AY14" s="197" t="s">
        <v>893</v>
      </c>
      <c r="AZ14" s="197" t="s">
        <v>1</v>
      </c>
      <c r="BA14" s="198" t="s">
        <v>894</v>
      </c>
      <c r="BB14" s="196" t="s">
        <v>892</v>
      </c>
      <c r="BC14" s="196" t="s">
        <v>892</v>
      </c>
      <c r="BD14" s="197" t="s">
        <v>2</v>
      </c>
      <c r="BE14" s="197" t="s">
        <v>3</v>
      </c>
      <c r="BF14" s="197" t="s">
        <v>893</v>
      </c>
      <c r="BG14" s="197" t="s">
        <v>1</v>
      </c>
      <c r="BH14" s="198" t="s">
        <v>894</v>
      </c>
      <c r="BI14" s="196" t="s">
        <v>892</v>
      </c>
      <c r="BJ14" s="196" t="s">
        <v>892</v>
      </c>
      <c r="BK14" s="197" t="s">
        <v>2</v>
      </c>
      <c r="BL14" s="197" t="s">
        <v>3</v>
      </c>
      <c r="BM14" s="197" t="s">
        <v>893</v>
      </c>
      <c r="BN14" s="197" t="s">
        <v>1</v>
      </c>
      <c r="BO14" s="198" t="s">
        <v>894</v>
      </c>
      <c r="BP14" s="196" t="s">
        <v>892</v>
      </c>
      <c r="BQ14" s="196" t="s">
        <v>892</v>
      </c>
      <c r="BR14" s="197" t="s">
        <v>2</v>
      </c>
      <c r="BS14" s="197" t="s">
        <v>3</v>
      </c>
      <c r="BT14" s="197" t="s">
        <v>893</v>
      </c>
      <c r="BU14" s="197" t="s">
        <v>1</v>
      </c>
      <c r="BV14" s="198" t="s">
        <v>894</v>
      </c>
      <c r="BW14" s="199" t="s">
        <v>845</v>
      </c>
      <c r="BX14" s="199" t="s">
        <v>8</v>
      </c>
      <c r="BY14" s="199" t="s">
        <v>845</v>
      </c>
      <c r="BZ14" s="200" t="s">
        <v>8</v>
      </c>
      <c r="CA14" s="320"/>
      <c r="CB14" s="194"/>
    </row>
    <row r="15" spans="1:80" x14ac:dyDescent="0.25">
      <c r="A15" s="201">
        <v>1</v>
      </c>
      <c r="B15" s="201">
        <v>2</v>
      </c>
      <c r="C15" s="201">
        <v>3</v>
      </c>
      <c r="D15" s="201">
        <v>4</v>
      </c>
      <c r="E15" s="202" t="s">
        <v>64</v>
      </c>
      <c r="F15" s="202" t="s">
        <v>65</v>
      </c>
      <c r="G15" s="203" t="s">
        <v>66</v>
      </c>
      <c r="H15" s="203" t="s">
        <v>67</v>
      </c>
      <c r="I15" s="203" t="s">
        <v>68</v>
      </c>
      <c r="J15" s="203" t="s">
        <v>69</v>
      </c>
      <c r="K15" s="204" t="s">
        <v>70</v>
      </c>
      <c r="L15" s="202" t="s">
        <v>71</v>
      </c>
      <c r="M15" s="202" t="s">
        <v>72</v>
      </c>
      <c r="N15" s="203" t="s">
        <v>73</v>
      </c>
      <c r="O15" s="203" t="s">
        <v>74</v>
      </c>
      <c r="P15" s="203" t="s">
        <v>75</v>
      </c>
      <c r="Q15" s="203" t="s">
        <v>76</v>
      </c>
      <c r="R15" s="204" t="s">
        <v>77</v>
      </c>
      <c r="S15" s="202" t="s">
        <v>78</v>
      </c>
      <c r="T15" s="202" t="s">
        <v>79</v>
      </c>
      <c r="U15" s="203" t="s">
        <v>80</v>
      </c>
      <c r="V15" s="203" t="s">
        <v>81</v>
      </c>
      <c r="W15" s="203" t="s">
        <v>82</v>
      </c>
      <c r="X15" s="203" t="s">
        <v>83</v>
      </c>
      <c r="Y15" s="204" t="s">
        <v>84</v>
      </c>
      <c r="Z15" s="202" t="s">
        <v>85</v>
      </c>
      <c r="AA15" s="202" t="s">
        <v>86</v>
      </c>
      <c r="AB15" s="203" t="s">
        <v>87</v>
      </c>
      <c r="AC15" s="203" t="s">
        <v>88</v>
      </c>
      <c r="AD15" s="203" t="s">
        <v>89</v>
      </c>
      <c r="AE15" s="203" t="s">
        <v>90</v>
      </c>
      <c r="AF15" s="204" t="s">
        <v>91</v>
      </c>
      <c r="AG15" s="202" t="s">
        <v>92</v>
      </c>
      <c r="AH15" s="202" t="s">
        <v>93</v>
      </c>
      <c r="AI15" s="203" t="s">
        <v>94</v>
      </c>
      <c r="AJ15" s="203" t="s">
        <v>95</v>
      </c>
      <c r="AK15" s="203" t="s">
        <v>96</v>
      </c>
      <c r="AL15" s="203" t="s">
        <v>97</v>
      </c>
      <c r="AM15" s="204" t="s">
        <v>98</v>
      </c>
      <c r="AN15" s="202" t="s">
        <v>99</v>
      </c>
      <c r="AO15" s="202" t="s">
        <v>100</v>
      </c>
      <c r="AP15" s="203" t="s">
        <v>101</v>
      </c>
      <c r="AQ15" s="203" t="s">
        <v>102</v>
      </c>
      <c r="AR15" s="203" t="s">
        <v>103</v>
      </c>
      <c r="AS15" s="203" t="s">
        <v>104</v>
      </c>
      <c r="AT15" s="204" t="s">
        <v>105</v>
      </c>
      <c r="AU15" s="202" t="s">
        <v>106</v>
      </c>
      <c r="AV15" s="202" t="s">
        <v>107</v>
      </c>
      <c r="AW15" s="203" t="s">
        <v>108</v>
      </c>
      <c r="AX15" s="203" t="s">
        <v>109</v>
      </c>
      <c r="AY15" s="203" t="s">
        <v>895</v>
      </c>
      <c r="AZ15" s="203" t="s">
        <v>110</v>
      </c>
      <c r="BA15" s="204" t="s">
        <v>111</v>
      </c>
      <c r="BB15" s="202" t="s">
        <v>112</v>
      </c>
      <c r="BC15" s="202" t="s">
        <v>113</v>
      </c>
      <c r="BD15" s="203" t="s">
        <v>114</v>
      </c>
      <c r="BE15" s="203" t="s">
        <v>115</v>
      </c>
      <c r="BF15" s="203" t="s">
        <v>116</v>
      </c>
      <c r="BG15" s="203" t="s">
        <v>117</v>
      </c>
      <c r="BH15" s="204" t="s">
        <v>118</v>
      </c>
      <c r="BI15" s="202" t="s">
        <v>119</v>
      </c>
      <c r="BJ15" s="202" t="s">
        <v>120</v>
      </c>
      <c r="BK15" s="203" t="s">
        <v>121</v>
      </c>
      <c r="BL15" s="203" t="s">
        <v>122</v>
      </c>
      <c r="BM15" s="203" t="s">
        <v>123</v>
      </c>
      <c r="BN15" s="203" t="s">
        <v>124</v>
      </c>
      <c r="BO15" s="204" t="s">
        <v>125</v>
      </c>
      <c r="BP15" s="202" t="s">
        <v>126</v>
      </c>
      <c r="BQ15" s="202" t="s">
        <v>127</v>
      </c>
      <c r="BR15" s="203" t="s">
        <v>128</v>
      </c>
      <c r="BS15" s="203" t="s">
        <v>129</v>
      </c>
      <c r="BT15" s="203" t="s">
        <v>130</v>
      </c>
      <c r="BU15" s="203" t="s">
        <v>131</v>
      </c>
      <c r="BV15" s="204" t="s">
        <v>132</v>
      </c>
      <c r="BW15" s="201">
        <v>7</v>
      </c>
      <c r="BX15" s="201">
        <f>BW15+1</f>
        <v>8</v>
      </c>
      <c r="BY15" s="201">
        <f>BX15+1</f>
        <v>9</v>
      </c>
      <c r="BZ15" s="205">
        <f>BY15+1</f>
        <v>10</v>
      </c>
      <c r="CA15" s="201">
        <f>BZ15+1</f>
        <v>11</v>
      </c>
    </row>
    <row r="16" spans="1:80" ht="83.45" customHeight="1" x14ac:dyDescent="0.25">
      <c r="A16" s="87" t="s">
        <v>870</v>
      </c>
      <c r="B16" s="95" t="s">
        <v>869</v>
      </c>
      <c r="C16" s="96" t="s">
        <v>871</v>
      </c>
      <c r="D16" s="206">
        <v>0</v>
      </c>
      <c r="E16" s="206">
        <v>0</v>
      </c>
      <c r="F16" s="206">
        <v>41.98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0</v>
      </c>
      <c r="T16" s="206">
        <v>0</v>
      </c>
      <c r="U16" s="206">
        <v>0</v>
      </c>
      <c r="V16" s="206">
        <v>0</v>
      </c>
      <c r="W16" s="206">
        <v>0</v>
      </c>
      <c r="X16" s="206">
        <v>0</v>
      </c>
      <c r="Y16" s="206">
        <v>0</v>
      </c>
      <c r="Z16" s="206">
        <v>0</v>
      </c>
      <c r="AA16" s="206">
        <v>0</v>
      </c>
      <c r="AB16" s="206">
        <v>0</v>
      </c>
      <c r="AC16" s="206">
        <v>0</v>
      </c>
      <c r="AD16" s="206">
        <v>0</v>
      </c>
      <c r="AE16" s="206">
        <v>0</v>
      </c>
      <c r="AF16" s="206">
        <v>0</v>
      </c>
      <c r="AG16" s="206">
        <v>0</v>
      </c>
      <c r="AH16" s="206">
        <v>41.98</v>
      </c>
      <c r="AI16" s="207">
        <v>0</v>
      </c>
      <c r="AJ16" s="207">
        <v>0</v>
      </c>
      <c r="AK16" s="207">
        <v>0</v>
      </c>
      <c r="AL16" s="207">
        <v>0</v>
      </c>
      <c r="AM16" s="207">
        <v>0</v>
      </c>
      <c r="AN16" s="207">
        <v>0</v>
      </c>
      <c r="AO16" s="207">
        <v>0</v>
      </c>
      <c r="AP16" s="207">
        <v>0</v>
      </c>
      <c r="AQ16" s="207">
        <v>0</v>
      </c>
      <c r="AR16" s="207">
        <v>0</v>
      </c>
      <c r="AS16" s="207">
        <v>0</v>
      </c>
      <c r="AT16" s="207">
        <v>0</v>
      </c>
      <c r="AU16" s="208">
        <v>0</v>
      </c>
      <c r="AV16" s="208">
        <v>0</v>
      </c>
      <c r="AW16" s="208">
        <v>0</v>
      </c>
      <c r="AX16" s="208">
        <v>0</v>
      </c>
      <c r="AY16" s="208">
        <v>0</v>
      </c>
      <c r="AZ16" s="208">
        <v>0</v>
      </c>
      <c r="BA16" s="208">
        <v>0</v>
      </c>
      <c r="BB16" s="208">
        <v>0</v>
      </c>
      <c r="BC16" s="208">
        <v>0</v>
      </c>
      <c r="BD16" s="208">
        <v>0</v>
      </c>
      <c r="BE16" s="208">
        <v>0</v>
      </c>
      <c r="BF16" s="208">
        <v>0</v>
      </c>
      <c r="BG16" s="208">
        <v>0</v>
      </c>
      <c r="BH16" s="208">
        <v>0</v>
      </c>
      <c r="BI16" s="208">
        <v>0</v>
      </c>
      <c r="BJ16" s="208">
        <v>0</v>
      </c>
      <c r="BK16" s="208">
        <v>0</v>
      </c>
      <c r="BL16" s="208">
        <v>0</v>
      </c>
      <c r="BM16" s="208">
        <v>0</v>
      </c>
      <c r="BN16" s="208">
        <v>0</v>
      </c>
      <c r="BO16" s="208">
        <v>0</v>
      </c>
      <c r="BP16" s="208">
        <v>0</v>
      </c>
      <c r="BQ16" s="208">
        <v>0</v>
      </c>
      <c r="BR16" s="208">
        <v>0</v>
      </c>
      <c r="BS16" s="208">
        <v>0</v>
      </c>
      <c r="BT16" s="208">
        <v>0</v>
      </c>
      <c r="BU16" s="208">
        <v>0</v>
      </c>
      <c r="BV16" s="208">
        <v>0</v>
      </c>
      <c r="BW16" s="206">
        <v>0</v>
      </c>
      <c r="BX16" s="206">
        <v>0</v>
      </c>
      <c r="BY16" s="206">
        <f>AO16-AH16</f>
        <v>-41.98</v>
      </c>
      <c r="BZ16" s="209"/>
      <c r="CA16" s="209" t="s">
        <v>901</v>
      </c>
    </row>
    <row r="17" spans="1:79" ht="33.6" customHeight="1" x14ac:dyDescent="0.25">
      <c r="A17" s="210"/>
      <c r="B17" s="211" t="s">
        <v>898</v>
      </c>
      <c r="C17" s="212" t="s">
        <v>896</v>
      </c>
      <c r="D17" s="213">
        <v>0</v>
      </c>
      <c r="E17" s="213">
        <f>SUM(E16)</f>
        <v>0</v>
      </c>
      <c r="F17" s="213">
        <f t="shared" ref="F17:AG17" si="0">SUM(F16)</f>
        <v>41.98</v>
      </c>
      <c r="G17" s="213">
        <f t="shared" si="0"/>
        <v>0</v>
      </c>
      <c r="H17" s="213">
        <f t="shared" si="0"/>
        <v>0</v>
      </c>
      <c r="I17" s="213">
        <f t="shared" si="0"/>
        <v>0</v>
      </c>
      <c r="J17" s="213">
        <f t="shared" si="0"/>
        <v>0</v>
      </c>
      <c r="K17" s="213">
        <f t="shared" si="0"/>
        <v>0</v>
      </c>
      <c r="L17" s="213">
        <f t="shared" si="0"/>
        <v>0</v>
      </c>
      <c r="M17" s="213">
        <f t="shared" si="0"/>
        <v>0</v>
      </c>
      <c r="N17" s="213">
        <f t="shared" si="0"/>
        <v>0</v>
      </c>
      <c r="O17" s="213">
        <f t="shared" si="0"/>
        <v>0</v>
      </c>
      <c r="P17" s="213">
        <f t="shared" si="0"/>
        <v>0</v>
      </c>
      <c r="Q17" s="213">
        <f t="shared" si="0"/>
        <v>0</v>
      </c>
      <c r="R17" s="213">
        <f t="shared" si="0"/>
        <v>0</v>
      </c>
      <c r="S17" s="213">
        <f t="shared" si="0"/>
        <v>0</v>
      </c>
      <c r="T17" s="213">
        <f t="shared" si="0"/>
        <v>0</v>
      </c>
      <c r="U17" s="213">
        <f t="shared" si="0"/>
        <v>0</v>
      </c>
      <c r="V17" s="213">
        <f t="shared" si="0"/>
        <v>0</v>
      </c>
      <c r="W17" s="213">
        <f t="shared" si="0"/>
        <v>0</v>
      </c>
      <c r="X17" s="213">
        <f t="shared" si="0"/>
        <v>0</v>
      </c>
      <c r="Y17" s="213">
        <f t="shared" si="0"/>
        <v>0</v>
      </c>
      <c r="Z17" s="213">
        <f t="shared" si="0"/>
        <v>0</v>
      </c>
      <c r="AA17" s="213">
        <f t="shared" si="0"/>
        <v>0</v>
      </c>
      <c r="AB17" s="213">
        <f t="shared" si="0"/>
        <v>0</v>
      </c>
      <c r="AC17" s="213">
        <f t="shared" si="0"/>
        <v>0</v>
      </c>
      <c r="AD17" s="213">
        <f t="shared" si="0"/>
        <v>0</v>
      </c>
      <c r="AE17" s="213">
        <f t="shared" si="0"/>
        <v>0</v>
      </c>
      <c r="AF17" s="213">
        <f t="shared" si="0"/>
        <v>0</v>
      </c>
      <c r="AG17" s="213">
        <f t="shared" si="0"/>
        <v>0</v>
      </c>
      <c r="AH17" s="213">
        <f>SUM(AH16)</f>
        <v>41.98</v>
      </c>
      <c r="AI17" s="214">
        <v>0</v>
      </c>
      <c r="AJ17" s="214">
        <v>0</v>
      </c>
      <c r="AK17" s="214">
        <v>0</v>
      </c>
      <c r="AL17" s="214">
        <v>0</v>
      </c>
      <c r="AM17" s="214">
        <v>0</v>
      </c>
      <c r="AN17" s="214">
        <v>0</v>
      </c>
      <c r="AO17" s="214">
        <v>0</v>
      </c>
      <c r="AP17" s="214">
        <v>0</v>
      </c>
      <c r="AQ17" s="214">
        <v>0</v>
      </c>
      <c r="AR17" s="214">
        <v>0</v>
      </c>
      <c r="AS17" s="214">
        <v>0</v>
      </c>
      <c r="AT17" s="214">
        <v>0</v>
      </c>
      <c r="AU17" s="214">
        <v>0</v>
      </c>
      <c r="AV17" s="214">
        <v>0</v>
      </c>
      <c r="AW17" s="214">
        <v>0</v>
      </c>
      <c r="AX17" s="214">
        <v>0</v>
      </c>
      <c r="AY17" s="214">
        <v>0</v>
      </c>
      <c r="AZ17" s="214">
        <v>0</v>
      </c>
      <c r="BA17" s="214">
        <v>0</v>
      </c>
      <c r="BB17" s="214">
        <v>0</v>
      </c>
      <c r="BC17" s="214">
        <v>0</v>
      </c>
      <c r="BD17" s="214">
        <v>0</v>
      </c>
      <c r="BE17" s="214">
        <v>0</v>
      </c>
      <c r="BF17" s="214">
        <v>0</v>
      </c>
      <c r="BG17" s="214">
        <v>0</v>
      </c>
      <c r="BH17" s="214">
        <v>0</v>
      </c>
      <c r="BI17" s="214">
        <v>0</v>
      </c>
      <c r="BJ17" s="214">
        <v>0</v>
      </c>
      <c r="BK17" s="214">
        <v>0</v>
      </c>
      <c r="BL17" s="214">
        <v>0</v>
      </c>
      <c r="BM17" s="214">
        <v>0</v>
      </c>
      <c r="BN17" s="214">
        <v>0</v>
      </c>
      <c r="BO17" s="214">
        <v>0</v>
      </c>
      <c r="BP17" s="214">
        <v>0</v>
      </c>
      <c r="BQ17" s="214">
        <v>0</v>
      </c>
      <c r="BR17" s="214">
        <v>0</v>
      </c>
      <c r="BS17" s="214">
        <v>0</v>
      </c>
      <c r="BT17" s="214">
        <v>0</v>
      </c>
      <c r="BU17" s="214">
        <v>0</v>
      </c>
      <c r="BV17" s="214">
        <v>0</v>
      </c>
      <c r="BW17" s="213">
        <v>0</v>
      </c>
      <c r="BX17" s="213">
        <v>0</v>
      </c>
      <c r="BY17" s="213">
        <f>BY16</f>
        <v>-41.98</v>
      </c>
      <c r="BZ17" s="215"/>
      <c r="CA17" s="215"/>
    </row>
    <row r="19" spans="1:79" ht="18" customHeight="1" x14ac:dyDescent="0.25">
      <c r="A19" s="343"/>
      <c r="B19" s="343"/>
      <c r="C19" s="343"/>
      <c r="D19" s="343"/>
      <c r="E19" s="343"/>
      <c r="F19" s="216"/>
      <c r="G19" s="217"/>
      <c r="H19" s="170"/>
    </row>
    <row r="20" spans="1:79" ht="18.75" x14ac:dyDescent="0.25">
      <c r="A20" s="218"/>
      <c r="B20" s="218"/>
      <c r="C20" s="218"/>
      <c r="D20" s="218"/>
      <c r="E20" s="216"/>
      <c r="F20" s="216"/>
      <c r="G20" s="219"/>
      <c r="H20" s="170"/>
    </row>
    <row r="21" spans="1:79" ht="18.75" x14ac:dyDescent="0.25">
      <c r="A21" s="218"/>
      <c r="B21" s="218"/>
      <c r="C21" s="218"/>
      <c r="D21" s="218"/>
      <c r="E21" s="216"/>
      <c r="F21" s="216"/>
      <c r="G21" s="219"/>
      <c r="H21" s="170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5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0" t="s">
        <v>839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350"/>
      <c r="AV4" s="350"/>
      <c r="AW4" s="350"/>
      <c r="AX4" s="350"/>
      <c r="AY4" s="350"/>
      <c r="AZ4" s="350"/>
      <c r="BA4" s="350"/>
      <c r="BB4" s="350"/>
      <c r="BC4" s="35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3" t="s">
        <v>868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3"/>
      <c r="AT5" s="353"/>
      <c r="AU5" s="353"/>
      <c r="AV5" s="353"/>
      <c r="AW5" s="353"/>
      <c r="AX5" s="353"/>
      <c r="AY5" s="353"/>
      <c r="AZ5" s="353"/>
      <c r="BA5" s="353"/>
      <c r="BB5" s="353"/>
      <c r="BC5" s="353"/>
      <c r="BD5" s="126"/>
      <c r="BE5" s="126"/>
      <c r="BF5" s="126"/>
      <c r="BG5" s="126"/>
      <c r="BH5" s="126"/>
    </row>
    <row r="6" spans="1:102" s="5" customFormat="1" ht="18.75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6"/>
      <c r="BE6" s="126"/>
      <c r="BF6" s="126"/>
      <c r="BG6" s="126"/>
      <c r="BH6" s="126"/>
    </row>
    <row r="7" spans="1:102" s="19" customFormat="1" ht="18.75" customHeight="1" x14ac:dyDescent="0.25">
      <c r="A7" s="291" t="s">
        <v>872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pans="1:102" s="18" customFormat="1" x14ac:dyDescent="0.25">
      <c r="A8" s="291"/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291"/>
      <c r="X8" s="291"/>
      <c r="Y8" s="291"/>
      <c r="Z8" s="291"/>
      <c r="AA8" s="291"/>
      <c r="AB8" s="291"/>
      <c r="AC8" s="291"/>
      <c r="AD8" s="291"/>
      <c r="AE8" s="291"/>
      <c r="AF8" s="291"/>
      <c r="AG8" s="291"/>
      <c r="AH8" s="291"/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spans="1:102" s="18" customFormat="1" x14ac:dyDescent="0.25">
      <c r="A9" s="282" t="s">
        <v>60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2"/>
      <c r="BA9" s="282"/>
    </row>
    <row r="10" spans="1:102" x14ac:dyDescent="0.25">
      <c r="A10" s="350" t="s">
        <v>873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50"/>
      <c r="AC10" s="350"/>
      <c r="AD10" s="350"/>
      <c r="AE10" s="350"/>
      <c r="AF10" s="350"/>
      <c r="AG10" s="350"/>
      <c r="AH10" s="350"/>
      <c r="AI10" s="350"/>
      <c r="AJ10" s="350"/>
      <c r="AK10" s="350"/>
      <c r="AL10" s="350"/>
      <c r="AM10" s="350"/>
      <c r="AN10" s="350"/>
      <c r="AO10" s="350"/>
      <c r="AP10" s="350"/>
      <c r="AQ10" s="350"/>
      <c r="AR10" s="350"/>
      <c r="AS10" s="350"/>
      <c r="AT10" s="350"/>
      <c r="AU10" s="350"/>
      <c r="AV10" s="350"/>
      <c r="AW10" s="350"/>
      <c r="AX10" s="350"/>
      <c r="AY10" s="350"/>
      <c r="AZ10" s="350"/>
      <c r="BA10" s="350"/>
      <c r="BB10" s="350"/>
      <c r="BC10" s="35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0"/>
      <c r="C12" s="350"/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0"/>
      <c r="AO12" s="350"/>
      <c r="AP12" s="350"/>
      <c r="AQ12" s="350"/>
      <c r="AR12" s="350"/>
      <c r="AS12" s="350"/>
      <c r="AT12" s="350"/>
      <c r="AU12" s="350"/>
      <c r="AV12" s="350"/>
      <c r="AW12" s="350"/>
      <c r="AX12" s="350"/>
      <c r="AY12" s="350"/>
      <c r="AZ12" s="350"/>
      <c r="BA12" s="350"/>
      <c r="BB12" s="350"/>
      <c r="BC12" s="35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0" t="s">
        <v>144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  <c r="AS13" s="350"/>
      <c r="AT13" s="350"/>
      <c r="AU13" s="350"/>
      <c r="AV13" s="350"/>
      <c r="AW13" s="350"/>
      <c r="AX13" s="350"/>
      <c r="AY13" s="350"/>
      <c r="AZ13" s="350"/>
      <c r="BA13" s="350"/>
      <c r="BB13" s="350"/>
      <c r="BC13" s="35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5"/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55"/>
      <c r="AL14" s="355"/>
      <c r="AM14" s="355"/>
      <c r="AN14" s="355"/>
      <c r="AO14" s="355"/>
      <c r="AP14" s="355"/>
      <c r="AQ14" s="355"/>
      <c r="AR14" s="355"/>
      <c r="AS14" s="355"/>
      <c r="AT14" s="355"/>
      <c r="AU14" s="355"/>
      <c r="AV14" s="355"/>
      <c r="AW14" s="355"/>
      <c r="AX14" s="355"/>
      <c r="AY14" s="355"/>
      <c r="AZ14" s="355"/>
      <c r="BA14" s="355"/>
      <c r="BB14" s="355"/>
      <c r="BC14" s="355"/>
    </row>
    <row r="15" spans="1:102" ht="51.75" customHeight="1" x14ac:dyDescent="0.25">
      <c r="A15" s="284" t="s">
        <v>52</v>
      </c>
      <c r="B15" s="279" t="s">
        <v>17</v>
      </c>
      <c r="C15" s="351" t="s">
        <v>5</v>
      </c>
      <c r="D15" s="279" t="s">
        <v>876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 t="s">
        <v>881</v>
      </c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79"/>
      <c r="AV15" s="279"/>
      <c r="AW15" s="279"/>
      <c r="AX15" s="279"/>
      <c r="AY15" s="279"/>
      <c r="AZ15" s="279"/>
      <c r="BA15" s="279"/>
      <c r="BB15" s="279"/>
      <c r="BC15" s="279"/>
    </row>
    <row r="16" spans="1:102" ht="51.75" customHeight="1" x14ac:dyDescent="0.25">
      <c r="A16" s="284"/>
      <c r="B16" s="279"/>
      <c r="C16" s="356"/>
      <c r="D16" s="107" t="s">
        <v>9</v>
      </c>
      <c r="E16" s="276" t="s">
        <v>10</v>
      </c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8"/>
      <c r="S16" s="278"/>
      <c r="T16" s="278"/>
      <c r="U16" s="278"/>
      <c r="V16" s="278"/>
      <c r="W16" s="278"/>
      <c r="X16" s="278"/>
      <c r="Y16" s="278"/>
      <c r="Z16" s="278"/>
      <c r="AA16" s="278"/>
      <c r="AB16" s="278"/>
      <c r="AC16" s="277"/>
      <c r="AD16" s="107" t="s">
        <v>9</v>
      </c>
      <c r="AE16" s="276" t="s">
        <v>10</v>
      </c>
      <c r="AF16" s="278"/>
      <c r="AG16" s="278"/>
      <c r="AH16" s="278"/>
      <c r="AI16" s="278"/>
      <c r="AJ16" s="278"/>
      <c r="AK16" s="278"/>
      <c r="AL16" s="278"/>
      <c r="AM16" s="278"/>
      <c r="AN16" s="278"/>
      <c r="AO16" s="278"/>
      <c r="AP16" s="278"/>
      <c r="AQ16" s="278"/>
      <c r="AR16" s="278"/>
      <c r="AS16" s="278"/>
      <c r="AT16" s="278"/>
      <c r="AU16" s="278"/>
      <c r="AV16" s="278"/>
      <c r="AW16" s="278"/>
      <c r="AX16" s="278"/>
      <c r="AY16" s="278"/>
      <c r="AZ16" s="278"/>
      <c r="BA16" s="278"/>
      <c r="BB16" s="278"/>
      <c r="BC16" s="277"/>
    </row>
    <row r="17" spans="1:97" ht="22.5" customHeight="1" x14ac:dyDescent="0.25">
      <c r="A17" s="284"/>
      <c r="B17" s="279"/>
      <c r="C17" s="356"/>
      <c r="D17" s="351" t="s">
        <v>12</v>
      </c>
      <c r="E17" s="276" t="s">
        <v>12</v>
      </c>
      <c r="F17" s="278"/>
      <c r="G17" s="278"/>
      <c r="H17" s="278"/>
      <c r="I17" s="277"/>
      <c r="J17" s="320" t="s">
        <v>56</v>
      </c>
      <c r="K17" s="320"/>
      <c r="L17" s="320"/>
      <c r="M17" s="320"/>
      <c r="N17" s="320"/>
      <c r="O17" s="320" t="s">
        <v>57</v>
      </c>
      <c r="P17" s="320"/>
      <c r="Q17" s="320"/>
      <c r="R17" s="320"/>
      <c r="S17" s="320"/>
      <c r="T17" s="320" t="s">
        <v>61</v>
      </c>
      <c r="U17" s="320"/>
      <c r="V17" s="320"/>
      <c r="W17" s="320"/>
      <c r="X17" s="320"/>
      <c r="Y17" s="306" t="s">
        <v>59</v>
      </c>
      <c r="Z17" s="306"/>
      <c r="AA17" s="306"/>
      <c r="AB17" s="306"/>
      <c r="AC17" s="306"/>
      <c r="AD17" s="351" t="s">
        <v>12</v>
      </c>
      <c r="AE17" s="276" t="s">
        <v>12</v>
      </c>
      <c r="AF17" s="278"/>
      <c r="AG17" s="278"/>
      <c r="AH17" s="278"/>
      <c r="AI17" s="277"/>
      <c r="AJ17" s="320" t="s">
        <v>56</v>
      </c>
      <c r="AK17" s="320"/>
      <c r="AL17" s="320"/>
      <c r="AM17" s="320"/>
      <c r="AN17" s="320"/>
      <c r="AO17" s="320" t="s">
        <v>57</v>
      </c>
      <c r="AP17" s="320"/>
      <c r="AQ17" s="320"/>
      <c r="AR17" s="320"/>
      <c r="AS17" s="320"/>
      <c r="AT17" s="320" t="s">
        <v>61</v>
      </c>
      <c r="AU17" s="320"/>
      <c r="AV17" s="320"/>
      <c r="AW17" s="320"/>
      <c r="AX17" s="320"/>
      <c r="AY17" s="306" t="s">
        <v>59</v>
      </c>
      <c r="AZ17" s="306"/>
      <c r="BA17" s="306"/>
      <c r="BB17" s="306"/>
      <c r="BC17" s="306"/>
    </row>
    <row r="18" spans="1:97" ht="194.25" customHeight="1" x14ac:dyDescent="0.25">
      <c r="A18" s="284"/>
      <c r="B18" s="279"/>
      <c r="C18" s="352"/>
      <c r="D18" s="352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2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4">
        <v>1</v>
      </c>
      <c r="B19" s="85">
        <v>2</v>
      </c>
      <c r="C19" s="85">
        <f>B19+1</f>
        <v>3</v>
      </c>
      <c r="D19" s="85">
        <v>4</v>
      </c>
      <c r="E19" s="85" t="s">
        <v>64</v>
      </c>
      <c r="F19" s="85" t="s">
        <v>65</v>
      </c>
      <c r="G19" s="85" t="s">
        <v>66</v>
      </c>
      <c r="H19" s="85" t="s">
        <v>67</v>
      </c>
      <c r="I19" s="85" t="s">
        <v>68</v>
      </c>
      <c r="J19" s="85" t="s">
        <v>71</v>
      </c>
      <c r="K19" s="85" t="s">
        <v>72</v>
      </c>
      <c r="L19" s="85" t="s">
        <v>73</v>
      </c>
      <c r="M19" s="85" t="s">
        <v>74</v>
      </c>
      <c r="N19" s="85" t="s">
        <v>75</v>
      </c>
      <c r="O19" s="85" t="s">
        <v>78</v>
      </c>
      <c r="P19" s="85" t="s">
        <v>79</v>
      </c>
      <c r="Q19" s="85" t="s">
        <v>80</v>
      </c>
      <c r="R19" s="85" t="s">
        <v>81</v>
      </c>
      <c r="S19" s="85" t="s">
        <v>82</v>
      </c>
      <c r="T19" s="85" t="s">
        <v>85</v>
      </c>
      <c r="U19" s="85" t="s">
        <v>86</v>
      </c>
      <c r="V19" s="85" t="s">
        <v>87</v>
      </c>
      <c r="W19" s="85" t="s">
        <v>88</v>
      </c>
      <c r="X19" s="85" t="s">
        <v>89</v>
      </c>
      <c r="Y19" s="85" t="s">
        <v>92</v>
      </c>
      <c r="Z19" s="85" t="s">
        <v>93</v>
      </c>
      <c r="AA19" s="85" t="s">
        <v>94</v>
      </c>
      <c r="AB19" s="85" t="s">
        <v>95</v>
      </c>
      <c r="AC19" s="85" t="s">
        <v>96</v>
      </c>
      <c r="AD19" s="85">
        <v>6</v>
      </c>
      <c r="AE19" s="85" t="s">
        <v>136</v>
      </c>
      <c r="AF19" s="85" t="s">
        <v>137</v>
      </c>
      <c r="AG19" s="85" t="s">
        <v>138</v>
      </c>
      <c r="AH19" s="85" t="s">
        <v>139</v>
      </c>
      <c r="AI19" s="85" t="s">
        <v>220</v>
      </c>
      <c r="AJ19" s="85" t="s">
        <v>225</v>
      </c>
      <c r="AK19" s="85" t="s">
        <v>226</v>
      </c>
      <c r="AL19" s="85" t="s">
        <v>227</v>
      </c>
      <c r="AM19" s="85" t="s">
        <v>228</v>
      </c>
      <c r="AN19" s="85" t="s">
        <v>229</v>
      </c>
      <c r="AO19" s="85" t="s">
        <v>230</v>
      </c>
      <c r="AP19" s="85" t="s">
        <v>231</v>
      </c>
      <c r="AQ19" s="85" t="s">
        <v>232</v>
      </c>
      <c r="AR19" s="85" t="s">
        <v>233</v>
      </c>
      <c r="AS19" s="85" t="s">
        <v>234</v>
      </c>
      <c r="AT19" s="85" t="s">
        <v>235</v>
      </c>
      <c r="AU19" s="85" t="s">
        <v>236</v>
      </c>
      <c r="AV19" s="85" t="s">
        <v>237</v>
      </c>
      <c r="AW19" s="85" t="s">
        <v>238</v>
      </c>
      <c r="AX19" s="85" t="s">
        <v>239</v>
      </c>
      <c r="AY19" s="85" t="s">
        <v>240</v>
      </c>
      <c r="AZ19" s="85" t="s">
        <v>241</v>
      </c>
      <c r="BA19" s="85" t="s">
        <v>242</v>
      </c>
      <c r="BB19" s="85" t="s">
        <v>243</v>
      </c>
      <c r="BC19" s="85" t="s">
        <v>244</v>
      </c>
    </row>
    <row r="20" spans="1:97" s="13" customFormat="1" ht="141.75" x14ac:dyDescent="0.25">
      <c r="A20" s="87" t="s">
        <v>880</v>
      </c>
      <c r="B20" s="95" t="s">
        <v>869</v>
      </c>
      <c r="C20" s="96" t="s">
        <v>871</v>
      </c>
      <c r="D20" s="85">
        <v>49.98</v>
      </c>
      <c r="E20" s="97">
        <v>0</v>
      </c>
      <c r="F20" s="97">
        <f>K20+P20+U20+Z20</f>
        <v>0</v>
      </c>
      <c r="G20" s="97">
        <f>L20+Q20+V20+AA20</f>
        <v>0</v>
      </c>
      <c r="H20" s="97">
        <v>0</v>
      </c>
      <c r="I20" s="97">
        <f>N20+S20+X20+AC20</f>
        <v>0</v>
      </c>
      <c r="J20" s="97">
        <f>K20+L20+M20+N20</f>
        <v>0</v>
      </c>
      <c r="K20" s="97">
        <v>0</v>
      </c>
      <c r="L20" s="97">
        <v>0</v>
      </c>
      <c r="M20" s="97">
        <v>0</v>
      </c>
      <c r="N20" s="97">
        <v>0</v>
      </c>
      <c r="O20" s="97">
        <f>P20+Q20+R20+S20</f>
        <v>0</v>
      </c>
      <c r="P20" s="97">
        <v>0</v>
      </c>
      <c r="Q20" s="97">
        <v>0</v>
      </c>
      <c r="R20" s="97">
        <v>0</v>
      </c>
      <c r="S20" s="97">
        <v>0</v>
      </c>
      <c r="T20" s="97">
        <f>U20+V20+W20+X20</f>
        <v>0</v>
      </c>
      <c r="U20" s="97">
        <v>0</v>
      </c>
      <c r="V20" s="97">
        <v>0</v>
      </c>
      <c r="W20" s="97">
        <v>0</v>
      </c>
      <c r="X20" s="97">
        <v>0</v>
      </c>
      <c r="Y20" s="105">
        <v>0</v>
      </c>
      <c r="Z20" s="105">
        <v>0</v>
      </c>
      <c r="AA20" s="105">
        <v>0</v>
      </c>
      <c r="AB20" s="103">
        <v>0</v>
      </c>
      <c r="AC20" s="103">
        <v>0</v>
      </c>
      <c r="AD20" s="85">
        <v>49.98</v>
      </c>
      <c r="AE20" s="97">
        <f>AJ20+AO20+AT20+AY20</f>
        <v>0</v>
      </c>
      <c r="AF20" s="97">
        <f>AK20+AP20+AU20+AZ20</f>
        <v>0</v>
      </c>
      <c r="AG20" s="97">
        <f>AL20+AQ20+AV20+BA20</f>
        <v>0</v>
      </c>
      <c r="AH20" s="97">
        <v>0</v>
      </c>
      <c r="AI20" s="97">
        <f>AN20+AS20+AX20+BC20</f>
        <v>0</v>
      </c>
      <c r="AJ20" s="97">
        <f>AK20+AL20+AM20+AN20</f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f>AP20+AQ20+AR20+AS20</f>
        <v>0</v>
      </c>
      <c r="AP20" s="97">
        <v>0</v>
      </c>
      <c r="AQ20" s="97">
        <v>0</v>
      </c>
      <c r="AR20" s="97">
        <v>0</v>
      </c>
      <c r="AS20" s="97">
        <v>0</v>
      </c>
      <c r="AT20" s="97">
        <f>AU20+AV20+AW20+AX20</f>
        <v>0</v>
      </c>
      <c r="AU20" s="97">
        <v>0</v>
      </c>
      <c r="AV20" s="97">
        <v>0</v>
      </c>
      <c r="AW20" s="97">
        <v>0</v>
      </c>
      <c r="AX20" s="97">
        <v>0</v>
      </c>
      <c r="AY20" s="103">
        <v>0</v>
      </c>
      <c r="AZ20" s="103">
        <v>0</v>
      </c>
      <c r="BA20" s="105">
        <v>0</v>
      </c>
      <c r="BB20" s="105">
        <v>0</v>
      </c>
      <c r="BC20" s="103">
        <v>0</v>
      </c>
    </row>
    <row r="21" spans="1:97" x14ac:dyDescent="0.25">
      <c r="A21" s="357" t="s">
        <v>145</v>
      </c>
      <c r="B21" s="358"/>
      <c r="C21" s="359"/>
      <c r="D21" s="131">
        <f>SUM(D20)</f>
        <v>49.98</v>
      </c>
      <c r="E21" s="106">
        <f>SUM(E20)</f>
        <v>0</v>
      </c>
      <c r="F21" s="106">
        <f t="shared" ref="F21:AD21" si="0">SUM(F20)</f>
        <v>0</v>
      </c>
      <c r="G21" s="106">
        <f t="shared" si="0"/>
        <v>0</v>
      </c>
      <c r="H21" s="106">
        <f t="shared" si="0"/>
        <v>0</v>
      </c>
      <c r="I21" s="106">
        <f t="shared" si="0"/>
        <v>0</v>
      </c>
      <c r="J21" s="106">
        <f t="shared" si="0"/>
        <v>0</v>
      </c>
      <c r="K21" s="106">
        <f t="shared" si="0"/>
        <v>0</v>
      </c>
      <c r="L21" s="106">
        <f t="shared" si="0"/>
        <v>0</v>
      </c>
      <c r="M21" s="106">
        <f t="shared" si="0"/>
        <v>0</v>
      </c>
      <c r="N21" s="106">
        <f t="shared" si="0"/>
        <v>0</v>
      </c>
      <c r="O21" s="106">
        <f t="shared" si="0"/>
        <v>0</v>
      </c>
      <c r="P21" s="106">
        <f t="shared" si="0"/>
        <v>0</v>
      </c>
      <c r="Q21" s="106">
        <f t="shared" si="0"/>
        <v>0</v>
      </c>
      <c r="R21" s="106">
        <f t="shared" si="0"/>
        <v>0</v>
      </c>
      <c r="S21" s="106">
        <f t="shared" si="0"/>
        <v>0</v>
      </c>
      <c r="T21" s="106">
        <f t="shared" si="0"/>
        <v>0</v>
      </c>
      <c r="U21" s="106">
        <f t="shared" si="0"/>
        <v>0</v>
      </c>
      <c r="V21" s="106">
        <f t="shared" si="0"/>
        <v>0</v>
      </c>
      <c r="W21" s="106">
        <f t="shared" si="0"/>
        <v>0</v>
      </c>
      <c r="X21" s="106">
        <f t="shared" si="0"/>
        <v>0</v>
      </c>
      <c r="Y21" s="106">
        <f t="shared" si="0"/>
        <v>0</v>
      </c>
      <c r="Z21" s="106">
        <f t="shared" si="0"/>
        <v>0</v>
      </c>
      <c r="AA21" s="106">
        <f t="shared" si="0"/>
        <v>0</v>
      </c>
      <c r="AB21" s="106">
        <f t="shared" si="0"/>
        <v>0</v>
      </c>
      <c r="AC21" s="106">
        <f t="shared" si="0"/>
        <v>0</v>
      </c>
      <c r="AD21" s="106">
        <f t="shared" si="0"/>
        <v>49.98</v>
      </c>
      <c r="AE21" s="106">
        <f t="shared" ref="AE21:BB21" si="1">SUM(AE20)</f>
        <v>0</v>
      </c>
      <c r="AF21" s="106">
        <f t="shared" si="1"/>
        <v>0</v>
      </c>
      <c r="AG21" s="106">
        <f t="shared" si="1"/>
        <v>0</v>
      </c>
      <c r="AH21" s="106">
        <f t="shared" si="1"/>
        <v>0</v>
      </c>
      <c r="AI21" s="106">
        <f t="shared" si="1"/>
        <v>0</v>
      </c>
      <c r="AJ21" s="106">
        <f t="shared" si="1"/>
        <v>0</v>
      </c>
      <c r="AK21" s="106">
        <f t="shared" si="1"/>
        <v>0</v>
      </c>
      <c r="AL21" s="106">
        <f t="shared" si="1"/>
        <v>0</v>
      </c>
      <c r="AM21" s="106">
        <f t="shared" si="1"/>
        <v>0</v>
      </c>
      <c r="AN21" s="106">
        <f t="shared" si="1"/>
        <v>0</v>
      </c>
      <c r="AO21" s="106">
        <f t="shared" si="1"/>
        <v>0</v>
      </c>
      <c r="AP21" s="106">
        <f t="shared" si="1"/>
        <v>0</v>
      </c>
      <c r="AQ21" s="106">
        <f t="shared" si="1"/>
        <v>0</v>
      </c>
      <c r="AR21" s="106">
        <f t="shared" si="1"/>
        <v>0</v>
      </c>
      <c r="AS21" s="106">
        <f t="shared" si="1"/>
        <v>0</v>
      </c>
      <c r="AT21" s="106">
        <f t="shared" si="1"/>
        <v>0</v>
      </c>
      <c r="AU21" s="106">
        <f t="shared" si="1"/>
        <v>0</v>
      </c>
      <c r="AV21" s="106">
        <f t="shared" si="1"/>
        <v>0</v>
      </c>
      <c r="AW21" s="106">
        <f t="shared" si="1"/>
        <v>0</v>
      </c>
      <c r="AX21" s="106">
        <f t="shared" si="1"/>
        <v>0</v>
      </c>
      <c r="AY21" s="106">
        <f t="shared" si="1"/>
        <v>0</v>
      </c>
      <c r="AZ21" s="106">
        <f t="shared" si="1"/>
        <v>0</v>
      </c>
      <c r="BA21" s="106">
        <f t="shared" si="1"/>
        <v>0</v>
      </c>
      <c r="BB21" s="106">
        <f t="shared" si="1"/>
        <v>0</v>
      </c>
      <c r="BC21" s="8">
        <v>0</v>
      </c>
    </row>
    <row r="22" spans="1:97" x14ac:dyDescent="0.25">
      <c r="A22" s="8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</row>
    <row r="24" spans="1:97" ht="15.75" customHeight="1" x14ac:dyDescent="0.25">
      <c r="A24" s="86"/>
      <c r="B24" s="355"/>
      <c r="C24" s="355"/>
      <c r="D24" s="355"/>
      <c r="E24" s="355"/>
      <c r="F24" s="355"/>
      <c r="G24" s="355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5"/>
      <c r="V24" s="355"/>
      <c r="W24" s="355"/>
      <c r="X24" s="355"/>
      <c r="Y24" s="355"/>
      <c r="Z24" s="355"/>
      <c r="AA24" s="355"/>
      <c r="AB24" s="355"/>
    </row>
    <row r="25" spans="1:97" ht="15.75" customHeight="1" x14ac:dyDescent="0.25">
      <c r="A25" s="86"/>
      <c r="B25" s="354"/>
      <c r="C25" s="354"/>
      <c r="D25" s="35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</row>
    <row r="26" spans="1:97" x14ac:dyDescent="0.25">
      <c r="A26" s="86"/>
    </row>
    <row r="27" spans="1:97" x14ac:dyDescent="0.25">
      <c r="A27" s="86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26"/>
      <c r="BN33" s="126"/>
      <c r="BO33" s="126"/>
      <c r="BP33" s="126"/>
      <c r="BQ33" s="126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26"/>
      <c r="CC33" s="126"/>
      <c r="CD33" s="126"/>
      <c r="CE33" s="126"/>
      <c r="CF33" s="126"/>
      <c r="CG33" s="126"/>
      <c r="CH33" s="126"/>
      <c r="CI33" s="126"/>
      <c r="CJ33" s="126"/>
      <c r="CK33" s="126"/>
      <c r="CL33" s="126"/>
      <c r="CM33" s="126"/>
      <c r="CN33" s="126"/>
      <c r="CO33" s="126"/>
      <c r="CP33" s="126"/>
      <c r="CQ33" s="126"/>
      <c r="CR33" s="126"/>
      <c r="CS33" s="126"/>
    </row>
    <row r="34" spans="2:97" ht="18.75" customHeight="1" x14ac:dyDescent="0.25"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  <c r="BH34" s="126"/>
      <c r="BI34" s="126"/>
      <c r="BJ34" s="126"/>
      <c r="BK34" s="126"/>
      <c r="BL34" s="126"/>
      <c r="BM34" s="126"/>
      <c r="BN34" s="126"/>
      <c r="BO34" s="126"/>
      <c r="BP34" s="126"/>
      <c r="BQ34" s="126"/>
      <c r="BR34" s="126"/>
      <c r="BS34" s="126"/>
      <c r="BT34" s="126"/>
      <c r="BU34" s="126"/>
      <c r="BV34" s="126"/>
      <c r="BW34" s="126"/>
      <c r="BX34" s="126"/>
      <c r="BY34" s="126"/>
      <c r="BZ34" s="126"/>
      <c r="CA34" s="126"/>
      <c r="CB34" s="126"/>
      <c r="CC34" s="126"/>
      <c r="CD34" s="126"/>
      <c r="CE34" s="126"/>
      <c r="CF34" s="126"/>
      <c r="CG34" s="126"/>
      <c r="CH34" s="126"/>
      <c r="CI34" s="126"/>
      <c r="CJ34" s="126"/>
      <c r="CK34" s="126"/>
      <c r="CL34" s="126"/>
      <c r="CM34" s="126"/>
      <c r="CN34" s="126"/>
      <c r="CO34" s="126"/>
      <c r="CP34" s="126"/>
      <c r="CQ34" s="126"/>
      <c r="CR34" s="126"/>
      <c r="CS34" s="126"/>
    </row>
    <row r="35" spans="2:97" x14ac:dyDescent="0.25"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9"/>
      <c r="BE41" s="129"/>
      <c r="BF41" s="129"/>
      <c r="BG41" s="129"/>
      <c r="BH41" s="129"/>
      <c r="BI41" s="129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13" zoomScale="80" zoomScaleNormal="80" zoomScaleSheetLayoutView="80" workbookViewId="0">
      <pane xSplit="3" ySplit="10" topLeftCell="D323" activePane="bottomRight" state="frozen"/>
      <selection activeCell="A13" sqref="A13"/>
      <selection pane="topRight" activeCell="D13" sqref="D13"/>
      <selection pane="bottomLeft" activeCell="A23" sqref="A23"/>
      <selection pane="bottomRight" activeCell="E155" sqref="E155"/>
    </sheetView>
  </sheetViews>
  <sheetFormatPr defaultColWidth="9" defaultRowHeight="15.75" x14ac:dyDescent="0.25"/>
  <cols>
    <col min="1" max="1" width="9.625" style="167" customWidth="1"/>
    <col min="2" max="2" width="59.875" style="22" customWidth="1"/>
    <col min="3" max="3" width="13.875" style="23" customWidth="1"/>
    <col min="4" max="5" width="13" style="23" bestFit="1" customWidth="1"/>
    <col min="6" max="6" width="11.375" style="23" customWidth="1"/>
    <col min="7" max="7" width="10.5" style="24" customWidth="1"/>
    <col min="8" max="8" width="16.625" style="24" customWidth="1"/>
    <col min="9" max="16384" width="9" style="24"/>
  </cols>
  <sheetData>
    <row r="1" spans="1:8" x14ac:dyDescent="0.25">
      <c r="A1" s="132"/>
      <c r="B1" s="115"/>
      <c r="C1" s="116"/>
      <c r="D1" s="116"/>
      <c r="E1" s="116"/>
      <c r="F1" s="116"/>
      <c r="G1" s="117"/>
      <c r="H1" s="133" t="s">
        <v>841</v>
      </c>
    </row>
    <row r="2" spans="1:8" x14ac:dyDescent="0.25">
      <c r="A2" s="132"/>
      <c r="B2" s="115"/>
      <c r="C2" s="116"/>
      <c r="D2" s="116"/>
      <c r="E2" s="116"/>
      <c r="F2" s="116"/>
      <c r="G2" s="117"/>
      <c r="H2" s="133" t="s">
        <v>0</v>
      </c>
    </row>
    <row r="3" spans="1:8" x14ac:dyDescent="0.25">
      <c r="A3" s="132"/>
      <c r="B3" s="115"/>
      <c r="C3" s="116"/>
      <c r="D3" s="116"/>
      <c r="E3" s="116"/>
      <c r="F3" s="116"/>
      <c r="G3" s="117"/>
      <c r="H3" s="134" t="s">
        <v>842</v>
      </c>
    </row>
    <row r="4" spans="1:8" x14ac:dyDescent="0.25">
      <c r="A4" s="132"/>
      <c r="B4" s="115"/>
      <c r="C4" s="116"/>
      <c r="D4" s="116"/>
      <c r="E4" s="116"/>
      <c r="F4" s="116"/>
      <c r="G4" s="117"/>
      <c r="H4" s="133"/>
    </row>
    <row r="5" spans="1:8" x14ac:dyDescent="0.25">
      <c r="A5" s="132"/>
      <c r="B5" s="115"/>
      <c r="C5" s="116"/>
      <c r="D5" s="116"/>
      <c r="E5" s="116"/>
      <c r="F5" s="116"/>
      <c r="G5" s="117"/>
      <c r="H5" s="133"/>
    </row>
    <row r="6" spans="1:8" x14ac:dyDescent="0.25">
      <c r="A6" s="385" t="s">
        <v>854</v>
      </c>
      <c r="B6" s="385"/>
      <c r="C6" s="385"/>
      <c r="D6" s="385"/>
      <c r="E6" s="385"/>
      <c r="F6" s="385"/>
      <c r="G6" s="385"/>
      <c r="H6" s="385"/>
    </row>
    <row r="7" spans="1:8" ht="41.25" customHeight="1" x14ac:dyDescent="0.25">
      <c r="A7" s="385"/>
      <c r="B7" s="385"/>
      <c r="C7" s="385"/>
      <c r="D7" s="385"/>
      <c r="E7" s="385"/>
      <c r="F7" s="385"/>
      <c r="G7" s="385"/>
      <c r="H7" s="385"/>
    </row>
    <row r="8" spans="1:8" x14ac:dyDescent="0.25">
      <c r="A8" s="132"/>
      <c r="B8" s="115"/>
      <c r="C8" s="116"/>
      <c r="D8" s="116"/>
      <c r="E8" s="116"/>
      <c r="F8" s="116"/>
      <c r="G8" s="117"/>
      <c r="H8" s="117"/>
    </row>
    <row r="9" spans="1:8" x14ac:dyDescent="0.25">
      <c r="A9" s="135" t="s">
        <v>866</v>
      </c>
      <c r="B9" s="135"/>
      <c r="C9" s="116"/>
      <c r="D9" s="116"/>
      <c r="E9" s="116"/>
      <c r="F9" s="116"/>
      <c r="G9" s="117"/>
      <c r="H9" s="117"/>
    </row>
    <row r="10" spans="1:8" x14ac:dyDescent="0.25">
      <c r="A10" s="132"/>
      <c r="B10" s="136" t="s">
        <v>143</v>
      </c>
      <c r="C10" s="116"/>
      <c r="D10" s="116"/>
      <c r="E10" s="116"/>
      <c r="F10" s="116"/>
      <c r="G10" s="117"/>
      <c r="H10" s="117"/>
    </row>
    <row r="11" spans="1:8" ht="15.75" customHeight="1" x14ac:dyDescent="0.25">
      <c r="A11" s="387" t="s">
        <v>867</v>
      </c>
      <c r="B11" s="387"/>
      <c r="C11" s="387"/>
      <c r="D11" s="387"/>
      <c r="E11" s="387"/>
      <c r="F11" s="387"/>
      <c r="G11" s="387"/>
      <c r="H11" s="387"/>
    </row>
    <row r="12" spans="1:8" x14ac:dyDescent="0.25">
      <c r="A12" s="386" t="s">
        <v>904</v>
      </c>
      <c r="B12" s="386"/>
      <c r="C12" s="386"/>
      <c r="D12" s="386"/>
      <c r="E12" s="386"/>
      <c r="F12" s="386"/>
      <c r="G12" s="386"/>
      <c r="H12" s="386"/>
    </row>
    <row r="13" spans="1:8" x14ac:dyDescent="0.25">
      <c r="A13" s="132"/>
      <c r="B13" s="137"/>
      <c r="C13" s="116"/>
      <c r="D13" s="116"/>
      <c r="E13" s="116"/>
      <c r="F13" s="116"/>
      <c r="G13" s="117"/>
      <c r="H13" s="117"/>
    </row>
    <row r="14" spans="1:8" ht="58.5" customHeight="1" x14ac:dyDescent="0.25">
      <c r="A14" s="3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8"/>
      <c r="C14" s="388"/>
      <c r="D14" s="388"/>
      <c r="E14" s="388"/>
      <c r="F14" s="388"/>
      <c r="G14" s="388"/>
      <c r="H14" s="388"/>
    </row>
    <row r="15" spans="1:8" x14ac:dyDescent="0.25">
      <c r="A15" s="386" t="s">
        <v>245</v>
      </c>
      <c r="B15" s="386"/>
      <c r="C15" s="116"/>
      <c r="D15" s="116"/>
      <c r="E15" s="116"/>
      <c r="F15" s="116"/>
      <c r="G15" s="117"/>
      <c r="H15" s="117"/>
    </row>
    <row r="16" spans="1:8" x14ac:dyDescent="0.25">
      <c r="A16" s="24"/>
      <c r="B16" s="24"/>
      <c r="C16" s="24"/>
      <c r="D16" s="264"/>
      <c r="E16" s="264"/>
      <c r="F16" s="264"/>
      <c r="G16" s="264"/>
    </row>
    <row r="17" spans="1:10" x14ac:dyDescent="0.25">
      <c r="A17" s="24"/>
      <c r="B17" s="24"/>
      <c r="C17" s="24"/>
      <c r="D17" s="24"/>
      <c r="E17" s="264"/>
      <c r="F17" s="264"/>
      <c r="G17" s="264"/>
      <c r="J17" s="24" t="s">
        <v>833</v>
      </c>
    </row>
    <row r="18" spans="1:10" ht="16.5" thickBot="1" x14ac:dyDescent="0.3">
      <c r="A18" s="389" t="s">
        <v>246</v>
      </c>
      <c r="B18" s="389"/>
      <c r="C18" s="389"/>
      <c r="D18" s="389"/>
      <c r="E18" s="389"/>
      <c r="F18" s="389"/>
      <c r="G18" s="389"/>
      <c r="H18" s="389"/>
    </row>
    <row r="19" spans="1:10" ht="66" customHeight="1" x14ac:dyDescent="0.25">
      <c r="A19" s="366" t="s">
        <v>148</v>
      </c>
      <c r="B19" s="368" t="s">
        <v>149</v>
      </c>
      <c r="C19" s="370" t="s">
        <v>247</v>
      </c>
      <c r="D19" s="372" t="s">
        <v>906</v>
      </c>
      <c r="E19" s="373"/>
      <c r="F19" s="374" t="s">
        <v>834</v>
      </c>
      <c r="G19" s="373"/>
      <c r="H19" s="361" t="s">
        <v>7</v>
      </c>
    </row>
    <row r="20" spans="1:10" ht="48" customHeight="1" x14ac:dyDescent="0.25">
      <c r="A20" s="367"/>
      <c r="B20" s="369"/>
      <c r="C20" s="371"/>
      <c r="D20" s="138" t="s">
        <v>827</v>
      </c>
      <c r="E20" s="139" t="s">
        <v>905</v>
      </c>
      <c r="F20" s="139" t="s">
        <v>828</v>
      </c>
      <c r="G20" s="138" t="s">
        <v>826</v>
      </c>
      <c r="H20" s="362"/>
    </row>
    <row r="21" spans="1:10" s="25" customFormat="1" ht="16.5" thickBot="1" x14ac:dyDescent="0.3">
      <c r="A21" s="140">
        <v>1</v>
      </c>
      <c r="B21" s="141">
        <v>2</v>
      </c>
      <c r="C21" s="142">
        <v>3</v>
      </c>
      <c r="D21" s="143">
        <v>4</v>
      </c>
      <c r="E21" s="140">
        <v>5</v>
      </c>
      <c r="F21" s="140" t="s">
        <v>825</v>
      </c>
      <c r="G21" s="141">
        <v>7</v>
      </c>
      <c r="H21" s="141">
        <v>8</v>
      </c>
      <c r="I21" s="24"/>
    </row>
    <row r="22" spans="1:10" s="25" customFormat="1" ht="16.5" thickBot="1" x14ac:dyDescent="0.3">
      <c r="A22" s="375" t="s">
        <v>248</v>
      </c>
      <c r="B22" s="376"/>
      <c r="C22" s="376"/>
      <c r="D22" s="376"/>
      <c r="E22" s="376"/>
      <c r="F22" s="376"/>
      <c r="G22" s="376"/>
      <c r="H22" s="377"/>
      <c r="I22" s="24"/>
    </row>
    <row r="23" spans="1:10" s="25" customFormat="1" x14ac:dyDescent="0.25">
      <c r="A23" s="144" t="s">
        <v>150</v>
      </c>
      <c r="B23" s="26" t="s">
        <v>249</v>
      </c>
      <c r="C23" s="145" t="s">
        <v>846</v>
      </c>
      <c r="D23" s="222">
        <f>D32+D37</f>
        <v>1307.81</v>
      </c>
      <c r="E23" s="223">
        <f>E32+E37</f>
        <v>1510.76793</v>
      </c>
      <c r="F23" s="223">
        <f>E23-D23</f>
        <v>202.95793000000003</v>
      </c>
      <c r="G23" s="244">
        <f>E23/D23-100%</f>
        <v>0.15518915591714388</v>
      </c>
      <c r="H23" s="256"/>
      <c r="I23" s="24"/>
    </row>
    <row r="24" spans="1:10" s="25" customFormat="1" ht="31.5" x14ac:dyDescent="0.25">
      <c r="A24" s="146" t="s">
        <v>151</v>
      </c>
      <c r="B24" s="28" t="s">
        <v>250</v>
      </c>
      <c r="C24" s="147" t="s">
        <v>846</v>
      </c>
      <c r="D24" s="224">
        <v>0</v>
      </c>
      <c r="E24" s="221">
        <v>0</v>
      </c>
      <c r="F24" s="221">
        <f t="shared" ref="F24:F87" si="0">E24-D24</f>
        <v>0</v>
      </c>
      <c r="G24" s="243" t="s">
        <v>419</v>
      </c>
      <c r="H24" s="77"/>
      <c r="I24" s="24"/>
    </row>
    <row r="25" spans="1:10" s="25" customFormat="1" ht="31.5" x14ac:dyDescent="0.25">
      <c r="A25" s="146" t="s">
        <v>153</v>
      </c>
      <c r="B25" s="28" t="s">
        <v>251</v>
      </c>
      <c r="C25" s="147" t="s">
        <v>846</v>
      </c>
      <c r="D25" s="224">
        <v>0</v>
      </c>
      <c r="E25" s="221">
        <v>0</v>
      </c>
      <c r="F25" s="221">
        <f t="shared" si="0"/>
        <v>0</v>
      </c>
      <c r="G25" s="243" t="s">
        <v>419</v>
      </c>
      <c r="H25" s="77"/>
      <c r="I25" s="24"/>
    </row>
    <row r="26" spans="1:10" s="25" customFormat="1" ht="31.5" x14ac:dyDescent="0.25">
      <c r="A26" s="146" t="s">
        <v>166</v>
      </c>
      <c r="B26" s="28" t="s">
        <v>252</v>
      </c>
      <c r="C26" s="147" t="s">
        <v>846</v>
      </c>
      <c r="D26" s="224">
        <v>0</v>
      </c>
      <c r="E26" s="221">
        <v>0</v>
      </c>
      <c r="F26" s="221">
        <f t="shared" si="0"/>
        <v>0</v>
      </c>
      <c r="G26" s="243" t="s">
        <v>419</v>
      </c>
      <c r="H26" s="77"/>
      <c r="I26" s="24"/>
    </row>
    <row r="27" spans="1:10" s="25" customFormat="1" ht="31.5" x14ac:dyDescent="0.25">
      <c r="A27" s="146" t="s">
        <v>167</v>
      </c>
      <c r="B27" s="28" t="s">
        <v>253</v>
      </c>
      <c r="C27" s="147" t="s">
        <v>846</v>
      </c>
      <c r="D27" s="224">
        <v>0</v>
      </c>
      <c r="E27" s="221">
        <v>0</v>
      </c>
      <c r="F27" s="221">
        <f t="shared" si="0"/>
        <v>0</v>
      </c>
      <c r="G27" s="243" t="s">
        <v>419</v>
      </c>
      <c r="H27" s="77"/>
      <c r="I27" s="24"/>
    </row>
    <row r="28" spans="1:10" s="25" customFormat="1" x14ac:dyDescent="0.25">
      <c r="A28" s="146" t="s">
        <v>169</v>
      </c>
      <c r="B28" s="27" t="s">
        <v>254</v>
      </c>
      <c r="C28" s="147" t="s">
        <v>846</v>
      </c>
      <c r="D28" s="224">
        <v>0</v>
      </c>
      <c r="E28" s="221">
        <v>0</v>
      </c>
      <c r="F28" s="221">
        <f t="shared" si="0"/>
        <v>0</v>
      </c>
      <c r="G28" s="243" t="s">
        <v>419</v>
      </c>
      <c r="H28" s="77"/>
      <c r="I28" s="24"/>
    </row>
    <row r="29" spans="1:10" s="25" customFormat="1" x14ac:dyDescent="0.25">
      <c r="A29" s="146" t="s">
        <v>192</v>
      </c>
      <c r="B29" s="27" t="s">
        <v>255</v>
      </c>
      <c r="C29" s="147" t="s">
        <v>846</v>
      </c>
      <c r="D29" s="224">
        <v>0</v>
      </c>
      <c r="E29" s="221">
        <v>0</v>
      </c>
      <c r="F29" s="221">
        <f t="shared" si="0"/>
        <v>0</v>
      </c>
      <c r="G29" s="243" t="s">
        <v>419</v>
      </c>
      <c r="H29" s="77"/>
      <c r="I29" s="24"/>
    </row>
    <row r="30" spans="1:10" s="25" customFormat="1" ht="15.75" customHeight="1" x14ac:dyDescent="0.25">
      <c r="A30" s="146" t="s">
        <v>193</v>
      </c>
      <c r="B30" s="27" t="s">
        <v>256</v>
      </c>
      <c r="C30" s="147" t="s">
        <v>846</v>
      </c>
      <c r="D30" s="224">
        <v>0</v>
      </c>
      <c r="E30" s="221">
        <v>0</v>
      </c>
      <c r="F30" s="221">
        <f t="shared" si="0"/>
        <v>0</v>
      </c>
      <c r="G30" s="243" t="s">
        <v>419</v>
      </c>
      <c r="H30" s="77"/>
      <c r="I30" s="24"/>
    </row>
    <row r="31" spans="1:10" s="25" customFormat="1" x14ac:dyDescent="0.25">
      <c r="A31" s="146" t="s">
        <v>257</v>
      </c>
      <c r="B31" s="27" t="s">
        <v>258</v>
      </c>
      <c r="C31" s="147" t="s">
        <v>846</v>
      </c>
      <c r="D31" s="224">
        <v>0</v>
      </c>
      <c r="E31" s="221">
        <v>0</v>
      </c>
      <c r="F31" s="221">
        <f t="shared" si="0"/>
        <v>0</v>
      </c>
      <c r="G31" s="243" t="s">
        <v>419</v>
      </c>
      <c r="H31" s="77"/>
      <c r="I31" s="24"/>
    </row>
    <row r="32" spans="1:10" s="25" customFormat="1" x14ac:dyDescent="0.25">
      <c r="A32" s="146" t="s">
        <v>259</v>
      </c>
      <c r="B32" s="27" t="s">
        <v>260</v>
      </c>
      <c r="C32" s="147" t="s">
        <v>846</v>
      </c>
      <c r="D32" s="224">
        <v>1299.71</v>
      </c>
      <c r="E32" s="221">
        <f>417.79345+280.1916+337.03272+475.4024</f>
        <v>1510.4201699999999</v>
      </c>
      <c r="F32" s="221">
        <f t="shared" si="0"/>
        <v>210.71016999999983</v>
      </c>
      <c r="G32" s="243">
        <f t="shared" ref="G32:G81" si="1">E32/D32-100%</f>
        <v>0.1621209115879696</v>
      </c>
      <c r="H32" s="77"/>
      <c r="I32" s="24"/>
    </row>
    <row r="33" spans="1:9" s="25" customFormat="1" x14ac:dyDescent="0.25">
      <c r="A33" s="146" t="s">
        <v>261</v>
      </c>
      <c r="B33" s="27" t="s">
        <v>262</v>
      </c>
      <c r="C33" s="147" t="s">
        <v>846</v>
      </c>
      <c r="D33" s="224">
        <v>0</v>
      </c>
      <c r="E33" s="221">
        <v>0</v>
      </c>
      <c r="F33" s="221">
        <f t="shared" si="0"/>
        <v>0</v>
      </c>
      <c r="G33" s="243" t="s">
        <v>419</v>
      </c>
      <c r="H33" s="77"/>
      <c r="I33" s="24"/>
    </row>
    <row r="34" spans="1:9" s="25" customFormat="1" ht="31.5" x14ac:dyDescent="0.25">
      <c r="A34" s="146" t="s">
        <v>263</v>
      </c>
      <c r="B34" s="28" t="s">
        <v>264</v>
      </c>
      <c r="C34" s="147" t="s">
        <v>846</v>
      </c>
      <c r="D34" s="224">
        <v>0</v>
      </c>
      <c r="E34" s="221">
        <v>0</v>
      </c>
      <c r="F34" s="221">
        <f t="shared" si="0"/>
        <v>0</v>
      </c>
      <c r="G34" s="243" t="s">
        <v>419</v>
      </c>
      <c r="H34" s="77"/>
      <c r="I34" s="24"/>
    </row>
    <row r="35" spans="1:9" s="25" customFormat="1" x14ac:dyDescent="0.25">
      <c r="A35" s="146" t="s">
        <v>265</v>
      </c>
      <c r="B35" s="29" t="s">
        <v>164</v>
      </c>
      <c r="C35" s="147" t="s">
        <v>846</v>
      </c>
      <c r="D35" s="224">
        <v>0</v>
      </c>
      <c r="E35" s="221">
        <v>0</v>
      </c>
      <c r="F35" s="221">
        <f t="shared" si="0"/>
        <v>0</v>
      </c>
      <c r="G35" s="243" t="s">
        <v>419</v>
      </c>
      <c r="H35" s="77"/>
      <c r="I35" s="24"/>
    </row>
    <row r="36" spans="1:9" s="25" customFormat="1" x14ac:dyDescent="0.25">
      <c r="A36" s="146" t="s">
        <v>266</v>
      </c>
      <c r="B36" s="29" t="s">
        <v>165</v>
      </c>
      <c r="C36" s="147" t="s">
        <v>846</v>
      </c>
      <c r="D36" s="224">
        <v>0</v>
      </c>
      <c r="E36" s="221">
        <v>0</v>
      </c>
      <c r="F36" s="221">
        <f t="shared" si="0"/>
        <v>0</v>
      </c>
      <c r="G36" s="243" t="s">
        <v>419</v>
      </c>
      <c r="H36" s="77"/>
      <c r="I36" s="24"/>
    </row>
    <row r="37" spans="1:9" s="25" customFormat="1" ht="16.5" thickBot="1" x14ac:dyDescent="0.3">
      <c r="A37" s="146" t="s">
        <v>267</v>
      </c>
      <c r="B37" s="27" t="s">
        <v>268</v>
      </c>
      <c r="C37" s="152" t="s">
        <v>846</v>
      </c>
      <c r="D37" s="227">
        <v>8.1</v>
      </c>
      <c r="E37" s="241">
        <f>0.04176+0.102+0.102+0.102</f>
        <v>0.34775999999999996</v>
      </c>
      <c r="F37" s="231">
        <f t="shared" si="0"/>
        <v>-7.7522399999999996</v>
      </c>
      <c r="G37" s="245">
        <f t="shared" si="1"/>
        <v>-0.95706666666666662</v>
      </c>
      <c r="H37" s="257"/>
      <c r="I37" s="24"/>
    </row>
    <row r="38" spans="1:9" s="25" customFormat="1" ht="31.5" x14ac:dyDescent="0.25">
      <c r="A38" s="146" t="s">
        <v>197</v>
      </c>
      <c r="B38" s="26" t="s">
        <v>269</v>
      </c>
      <c r="C38" s="154" t="s">
        <v>846</v>
      </c>
      <c r="D38" s="238">
        <f>D47+D52</f>
        <v>1233.9039443689401</v>
      </c>
      <c r="E38" s="240">
        <f>E47+E52</f>
        <v>1294.9673399999999</v>
      </c>
      <c r="F38" s="223">
        <f t="shared" si="0"/>
        <v>61.063395631059848</v>
      </c>
      <c r="G38" s="244">
        <f t="shared" si="1"/>
        <v>4.9487965339384488E-2</v>
      </c>
      <c r="H38" s="256"/>
      <c r="I38" s="24"/>
    </row>
    <row r="39" spans="1:9" s="25" customFormat="1" x14ac:dyDescent="0.25">
      <c r="A39" s="146" t="s">
        <v>199</v>
      </c>
      <c r="B39" s="27" t="s">
        <v>250</v>
      </c>
      <c r="C39" s="147" t="s">
        <v>846</v>
      </c>
      <c r="D39" s="224">
        <v>0</v>
      </c>
      <c r="E39" s="221">
        <v>0</v>
      </c>
      <c r="F39" s="221">
        <f t="shared" si="0"/>
        <v>0</v>
      </c>
      <c r="G39" s="243" t="s">
        <v>419</v>
      </c>
      <c r="H39" s="77"/>
      <c r="I39" s="24"/>
    </row>
    <row r="40" spans="1:9" s="25" customFormat="1" ht="31.5" x14ac:dyDescent="0.25">
      <c r="A40" s="146" t="s">
        <v>270</v>
      </c>
      <c r="B40" s="30" t="s">
        <v>251</v>
      </c>
      <c r="C40" s="147" t="s">
        <v>846</v>
      </c>
      <c r="D40" s="224">
        <v>0</v>
      </c>
      <c r="E40" s="221">
        <v>0</v>
      </c>
      <c r="F40" s="221">
        <f t="shared" si="0"/>
        <v>0</v>
      </c>
      <c r="G40" s="243" t="s">
        <v>419</v>
      </c>
      <c r="H40" s="77"/>
      <c r="I40" s="24"/>
    </row>
    <row r="41" spans="1:9" s="25" customFormat="1" ht="31.5" x14ac:dyDescent="0.25">
      <c r="A41" s="146" t="s">
        <v>271</v>
      </c>
      <c r="B41" s="30" t="s">
        <v>252</v>
      </c>
      <c r="C41" s="147" t="s">
        <v>846</v>
      </c>
      <c r="D41" s="224">
        <v>0</v>
      </c>
      <c r="E41" s="221">
        <v>0</v>
      </c>
      <c r="F41" s="221">
        <f t="shared" si="0"/>
        <v>0</v>
      </c>
      <c r="G41" s="243" t="s">
        <v>419</v>
      </c>
      <c r="H41" s="77"/>
      <c r="I41" s="24"/>
    </row>
    <row r="42" spans="1:9" s="25" customFormat="1" ht="31.5" x14ac:dyDescent="0.25">
      <c r="A42" s="146" t="s">
        <v>272</v>
      </c>
      <c r="B42" s="30" t="s">
        <v>253</v>
      </c>
      <c r="C42" s="147" t="s">
        <v>846</v>
      </c>
      <c r="D42" s="224">
        <v>0</v>
      </c>
      <c r="E42" s="221">
        <v>0</v>
      </c>
      <c r="F42" s="221">
        <f t="shared" si="0"/>
        <v>0</v>
      </c>
      <c r="G42" s="243" t="s">
        <v>419</v>
      </c>
      <c r="H42" s="77"/>
      <c r="I42" s="24"/>
    </row>
    <row r="43" spans="1:9" s="25" customFormat="1" x14ac:dyDescent="0.25">
      <c r="A43" s="146" t="s">
        <v>201</v>
      </c>
      <c r="B43" s="27" t="s">
        <v>254</v>
      </c>
      <c r="C43" s="147" t="s">
        <v>846</v>
      </c>
      <c r="D43" s="224">
        <v>0</v>
      </c>
      <c r="E43" s="221">
        <v>0</v>
      </c>
      <c r="F43" s="221">
        <f t="shared" si="0"/>
        <v>0</v>
      </c>
      <c r="G43" s="243" t="s">
        <v>419</v>
      </c>
      <c r="H43" s="77"/>
      <c r="I43" s="24"/>
    </row>
    <row r="44" spans="1:9" s="25" customFormat="1" x14ac:dyDescent="0.25">
      <c r="A44" s="146" t="s">
        <v>203</v>
      </c>
      <c r="B44" s="27" t="s">
        <v>255</v>
      </c>
      <c r="C44" s="147" t="s">
        <v>846</v>
      </c>
      <c r="D44" s="224">
        <v>0</v>
      </c>
      <c r="E44" s="221">
        <v>0</v>
      </c>
      <c r="F44" s="221">
        <f t="shared" si="0"/>
        <v>0</v>
      </c>
      <c r="G44" s="243" t="s">
        <v>419</v>
      </c>
      <c r="H44" s="77"/>
      <c r="I44" s="24"/>
    </row>
    <row r="45" spans="1:9" s="25" customFormat="1" x14ac:dyDescent="0.25">
      <c r="A45" s="146" t="s">
        <v>204</v>
      </c>
      <c r="B45" s="27" t="s">
        <v>256</v>
      </c>
      <c r="C45" s="147" t="s">
        <v>846</v>
      </c>
      <c r="D45" s="224">
        <v>0</v>
      </c>
      <c r="E45" s="221">
        <v>0</v>
      </c>
      <c r="F45" s="221">
        <f t="shared" si="0"/>
        <v>0</v>
      </c>
      <c r="G45" s="243" t="s">
        <v>419</v>
      </c>
      <c r="H45" s="77"/>
      <c r="I45" s="24"/>
    </row>
    <row r="46" spans="1:9" s="25" customFormat="1" x14ac:dyDescent="0.25">
      <c r="A46" s="146" t="s">
        <v>206</v>
      </c>
      <c r="B46" s="27" t="s">
        <v>258</v>
      </c>
      <c r="C46" s="147" t="s">
        <v>846</v>
      </c>
      <c r="D46" s="224">
        <v>0</v>
      </c>
      <c r="E46" s="221">
        <v>0</v>
      </c>
      <c r="F46" s="221">
        <f t="shared" si="0"/>
        <v>0</v>
      </c>
      <c r="G46" s="243" t="s">
        <v>419</v>
      </c>
      <c r="H46" s="77"/>
      <c r="I46" s="24"/>
    </row>
    <row r="47" spans="1:9" s="25" customFormat="1" x14ac:dyDescent="0.25">
      <c r="A47" s="146" t="s">
        <v>216</v>
      </c>
      <c r="B47" s="27" t="s">
        <v>260</v>
      </c>
      <c r="C47" s="147" t="s">
        <v>846</v>
      </c>
      <c r="D47" s="224">
        <f>D53+D62+D68+D69+D70+D74+D75+D78+D79</f>
        <v>1233.5439443689402</v>
      </c>
      <c r="E47" s="221">
        <f>E53+E62+E68+E69+E70+E74+E75+E78</f>
        <v>1294.6280099999999</v>
      </c>
      <c r="F47" s="221">
        <f t="shared" si="0"/>
        <v>61.08406563105973</v>
      </c>
      <c r="G47" s="243">
        <f t="shared" si="1"/>
        <v>4.9519164606907751E-2</v>
      </c>
      <c r="H47" s="258"/>
      <c r="I47" s="24"/>
    </row>
    <row r="48" spans="1:9" s="25" customFormat="1" ht="15.75" customHeight="1" x14ac:dyDescent="0.25">
      <c r="A48" s="146" t="s">
        <v>218</v>
      </c>
      <c r="B48" s="27" t="s">
        <v>262</v>
      </c>
      <c r="C48" s="147" t="s">
        <v>846</v>
      </c>
      <c r="D48" s="224">
        <v>0</v>
      </c>
      <c r="E48" s="221">
        <v>0</v>
      </c>
      <c r="F48" s="221">
        <f t="shared" si="0"/>
        <v>0</v>
      </c>
      <c r="G48" s="243" t="s">
        <v>419</v>
      </c>
      <c r="H48" s="77"/>
      <c r="I48" s="24"/>
    </row>
    <row r="49" spans="1:9" s="25" customFormat="1" ht="31.5" x14ac:dyDescent="0.25">
      <c r="A49" s="146" t="s">
        <v>273</v>
      </c>
      <c r="B49" s="28" t="s">
        <v>264</v>
      </c>
      <c r="C49" s="147" t="s">
        <v>846</v>
      </c>
      <c r="D49" s="224">
        <v>0</v>
      </c>
      <c r="E49" s="221">
        <v>0</v>
      </c>
      <c r="F49" s="221">
        <f t="shared" si="0"/>
        <v>0</v>
      </c>
      <c r="G49" s="243" t="s">
        <v>419</v>
      </c>
      <c r="H49" s="77"/>
      <c r="I49" s="24"/>
    </row>
    <row r="50" spans="1:9" s="25" customFormat="1" x14ac:dyDescent="0.25">
      <c r="A50" s="146" t="s">
        <v>274</v>
      </c>
      <c r="B50" s="30" t="s">
        <v>164</v>
      </c>
      <c r="C50" s="147" t="s">
        <v>846</v>
      </c>
      <c r="D50" s="224">
        <v>0</v>
      </c>
      <c r="E50" s="221">
        <v>0</v>
      </c>
      <c r="F50" s="221">
        <f t="shared" si="0"/>
        <v>0</v>
      </c>
      <c r="G50" s="243" t="s">
        <v>419</v>
      </c>
      <c r="H50" s="77"/>
      <c r="I50" s="24"/>
    </row>
    <row r="51" spans="1:9" s="25" customFormat="1" x14ac:dyDescent="0.25">
      <c r="A51" s="146" t="s">
        <v>275</v>
      </c>
      <c r="B51" s="30" t="s">
        <v>165</v>
      </c>
      <c r="C51" s="147" t="s">
        <v>846</v>
      </c>
      <c r="D51" s="224">
        <v>0</v>
      </c>
      <c r="E51" s="221">
        <v>0</v>
      </c>
      <c r="F51" s="221">
        <f t="shared" si="0"/>
        <v>0</v>
      </c>
      <c r="G51" s="243" t="s">
        <v>419</v>
      </c>
      <c r="H51" s="77"/>
      <c r="I51" s="24"/>
    </row>
    <row r="52" spans="1:9" s="25" customFormat="1" x14ac:dyDescent="0.25">
      <c r="A52" s="146" t="s">
        <v>276</v>
      </c>
      <c r="B52" s="27" t="s">
        <v>268</v>
      </c>
      <c r="C52" s="147" t="s">
        <v>846</v>
      </c>
      <c r="D52" s="224">
        <v>0.36</v>
      </c>
      <c r="E52" s="229">
        <f>E76</f>
        <v>0.33932999999999996</v>
      </c>
      <c r="F52" s="221">
        <f t="shared" si="0"/>
        <v>-2.0670000000000022E-2</v>
      </c>
      <c r="G52" s="243">
        <f t="shared" si="1"/>
        <v>-5.7416666666666782E-2</v>
      </c>
      <c r="H52" s="77"/>
      <c r="I52" s="24"/>
    </row>
    <row r="53" spans="1:9" s="25" customFormat="1" x14ac:dyDescent="0.25">
      <c r="A53" s="146" t="s">
        <v>277</v>
      </c>
      <c r="B53" s="31" t="s">
        <v>278</v>
      </c>
      <c r="C53" s="147" t="s">
        <v>846</v>
      </c>
      <c r="D53" s="224">
        <f>D54+D55+D60+D61</f>
        <v>785.8139443689405</v>
      </c>
      <c r="E53" s="221">
        <f>E54+E55+E60+E61</f>
        <v>828.94245999999998</v>
      </c>
      <c r="F53" s="221">
        <f t="shared" si="0"/>
        <v>43.128515631059486</v>
      </c>
      <c r="G53" s="243">
        <f t="shared" si="1"/>
        <v>5.4883876698948786E-2</v>
      </c>
      <c r="H53" s="77"/>
      <c r="I53" s="24"/>
    </row>
    <row r="54" spans="1:9" s="25" customFormat="1" x14ac:dyDescent="0.25">
      <c r="A54" s="146" t="s">
        <v>270</v>
      </c>
      <c r="B54" s="30" t="s">
        <v>279</v>
      </c>
      <c r="C54" s="147" t="s">
        <v>846</v>
      </c>
      <c r="D54" s="224">
        <v>0</v>
      </c>
      <c r="E54" s="221">
        <v>0</v>
      </c>
      <c r="F54" s="221">
        <f t="shared" si="0"/>
        <v>0</v>
      </c>
      <c r="G54" s="243" t="s">
        <v>419</v>
      </c>
      <c r="H54" s="77"/>
      <c r="I54" s="24"/>
    </row>
    <row r="55" spans="1:9" s="25" customFormat="1" x14ac:dyDescent="0.25">
      <c r="A55" s="146" t="s">
        <v>271</v>
      </c>
      <c r="B55" s="29" t="s">
        <v>280</v>
      </c>
      <c r="C55" s="147" t="s">
        <v>846</v>
      </c>
      <c r="D55" s="224">
        <f>D56+D59</f>
        <v>782.86394436894057</v>
      </c>
      <c r="E55" s="221">
        <f>E56+E59</f>
        <v>825.65431999999998</v>
      </c>
      <c r="F55" s="221">
        <f t="shared" si="0"/>
        <v>42.790375631059419</v>
      </c>
      <c r="G55" s="243">
        <f t="shared" si="1"/>
        <v>5.4658764066024768E-2</v>
      </c>
      <c r="H55" s="77"/>
      <c r="I55" s="24"/>
    </row>
    <row r="56" spans="1:9" s="25" customFormat="1" ht="31.5" x14ac:dyDescent="0.25">
      <c r="A56" s="146" t="s">
        <v>281</v>
      </c>
      <c r="B56" s="32" t="s">
        <v>282</v>
      </c>
      <c r="C56" s="147" t="s">
        <v>846</v>
      </c>
      <c r="D56" s="224">
        <f>D57+D58</f>
        <v>782.86394436894057</v>
      </c>
      <c r="E56" s="221">
        <f>E57+E58</f>
        <v>825.65431999999998</v>
      </c>
      <c r="F56" s="221">
        <f t="shared" si="0"/>
        <v>42.790375631059419</v>
      </c>
      <c r="G56" s="243">
        <f t="shared" si="1"/>
        <v>5.4658764066024768E-2</v>
      </c>
      <c r="H56" s="77"/>
      <c r="I56" s="24"/>
    </row>
    <row r="57" spans="1:9" s="25" customFormat="1" ht="31.5" x14ac:dyDescent="0.25">
      <c r="A57" s="146" t="s">
        <v>283</v>
      </c>
      <c r="B57" s="33" t="s">
        <v>284</v>
      </c>
      <c r="C57" s="147" t="s">
        <v>846</v>
      </c>
      <c r="D57" s="224">
        <v>0</v>
      </c>
      <c r="E57" s="221">
        <v>0</v>
      </c>
      <c r="F57" s="221">
        <f t="shared" si="0"/>
        <v>0</v>
      </c>
      <c r="G57" s="243" t="s">
        <v>419</v>
      </c>
      <c r="H57" s="77"/>
      <c r="I57" s="24"/>
    </row>
    <row r="58" spans="1:9" s="25" customFormat="1" x14ac:dyDescent="0.25">
      <c r="A58" s="146" t="s">
        <v>285</v>
      </c>
      <c r="B58" s="33" t="s">
        <v>286</v>
      </c>
      <c r="C58" s="147" t="s">
        <v>846</v>
      </c>
      <c r="D58" s="221">
        <v>782.86394436894057</v>
      </c>
      <c r="E58" s="221">
        <f>229.52637+148.55421+182.49788+245.17586+19.9</f>
        <v>825.65431999999998</v>
      </c>
      <c r="F58" s="221">
        <f t="shared" si="0"/>
        <v>42.790375631059419</v>
      </c>
      <c r="G58" s="243">
        <f t="shared" si="1"/>
        <v>5.4658764066024768E-2</v>
      </c>
      <c r="H58" s="77"/>
      <c r="I58" s="24"/>
    </row>
    <row r="59" spans="1:9" s="25" customFormat="1" ht="15.75" customHeight="1" x14ac:dyDescent="0.25">
      <c r="A59" s="146" t="s">
        <v>287</v>
      </c>
      <c r="B59" s="32" t="s">
        <v>288</v>
      </c>
      <c r="C59" s="147" t="s">
        <v>846</v>
      </c>
      <c r="D59" s="224">
        <v>0</v>
      </c>
      <c r="E59" s="221">
        <v>0</v>
      </c>
      <c r="F59" s="221">
        <f t="shared" si="0"/>
        <v>0</v>
      </c>
      <c r="G59" s="243" t="s">
        <v>419</v>
      </c>
      <c r="H59" s="77"/>
      <c r="I59" s="24"/>
    </row>
    <row r="60" spans="1:9" s="25" customFormat="1" x14ac:dyDescent="0.25">
      <c r="A60" s="146" t="s">
        <v>272</v>
      </c>
      <c r="B60" s="29" t="s">
        <v>289</v>
      </c>
      <c r="C60" s="147" t="s">
        <v>846</v>
      </c>
      <c r="D60" s="224">
        <v>1.27</v>
      </c>
      <c r="E60" s="221">
        <f>0.295+1.45307+0.79667+0.7434</f>
        <v>3.2881399999999998</v>
      </c>
      <c r="F60" s="221">
        <f t="shared" si="0"/>
        <v>2.0181399999999998</v>
      </c>
      <c r="G60" s="243">
        <f t="shared" si="1"/>
        <v>1.5890866141732283</v>
      </c>
      <c r="H60" s="77"/>
      <c r="I60" s="24"/>
    </row>
    <row r="61" spans="1:9" s="25" customFormat="1" x14ac:dyDescent="0.25">
      <c r="A61" s="146" t="s">
        <v>290</v>
      </c>
      <c r="B61" s="29" t="s">
        <v>291</v>
      </c>
      <c r="C61" s="147" t="s">
        <v>846</v>
      </c>
      <c r="D61" s="224">
        <v>1.68</v>
      </c>
      <c r="E61" s="221">
        <v>0</v>
      </c>
      <c r="F61" s="221">
        <f t="shared" si="0"/>
        <v>-1.68</v>
      </c>
      <c r="G61" s="243" t="s">
        <v>419</v>
      </c>
      <c r="H61" s="77"/>
      <c r="I61" s="24"/>
    </row>
    <row r="62" spans="1:9" s="25" customFormat="1" ht="31.5" x14ac:dyDescent="0.25">
      <c r="A62" s="146" t="s">
        <v>292</v>
      </c>
      <c r="B62" s="31" t="s">
        <v>293</v>
      </c>
      <c r="C62" s="147" t="s">
        <v>846</v>
      </c>
      <c r="D62" s="224">
        <f>D63+D64+D65+D66+D67</f>
        <v>335.71999999999997</v>
      </c>
      <c r="E62" s="221">
        <f>E63+E64+E65+E66+E67</f>
        <v>386.96161999999998</v>
      </c>
      <c r="F62" s="221">
        <f t="shared" si="0"/>
        <v>51.241620000000012</v>
      </c>
      <c r="G62" s="243">
        <f t="shared" si="1"/>
        <v>0.15263201477421662</v>
      </c>
      <c r="H62" s="77"/>
      <c r="I62" s="24"/>
    </row>
    <row r="63" spans="1:9" s="25" customFormat="1" ht="31.5" x14ac:dyDescent="0.25">
      <c r="A63" s="146" t="s">
        <v>294</v>
      </c>
      <c r="B63" s="30" t="s">
        <v>295</v>
      </c>
      <c r="C63" s="147" t="s">
        <v>846</v>
      </c>
      <c r="D63" s="224">
        <v>0</v>
      </c>
      <c r="E63" s="221">
        <v>0</v>
      </c>
      <c r="F63" s="221">
        <f t="shared" si="0"/>
        <v>0</v>
      </c>
      <c r="G63" s="243" t="s">
        <v>419</v>
      </c>
      <c r="H63" s="77"/>
      <c r="I63" s="24"/>
    </row>
    <row r="64" spans="1:9" s="25" customFormat="1" ht="31.5" x14ac:dyDescent="0.25">
      <c r="A64" s="146" t="s">
        <v>296</v>
      </c>
      <c r="B64" s="30" t="s">
        <v>297</v>
      </c>
      <c r="C64" s="147" t="s">
        <v>846</v>
      </c>
      <c r="D64" s="224">
        <v>316.89999999999998</v>
      </c>
      <c r="E64" s="221">
        <f>104.5843+76.2191+84.91204+107.09369</f>
        <v>372.80912999999998</v>
      </c>
      <c r="F64" s="221">
        <f t="shared" si="0"/>
        <v>55.909130000000005</v>
      </c>
      <c r="G64" s="243">
        <f t="shared" si="1"/>
        <v>0.17642514988955504</v>
      </c>
      <c r="H64" s="77"/>
      <c r="I64" s="24"/>
    </row>
    <row r="65" spans="1:9" s="25" customFormat="1" x14ac:dyDescent="0.25">
      <c r="A65" s="146" t="s">
        <v>298</v>
      </c>
      <c r="B65" s="29" t="s">
        <v>299</v>
      </c>
      <c r="C65" s="147" t="s">
        <v>846</v>
      </c>
      <c r="D65" s="224">
        <v>0</v>
      </c>
      <c r="E65" s="221">
        <v>0</v>
      </c>
      <c r="F65" s="221">
        <f t="shared" si="0"/>
        <v>0</v>
      </c>
      <c r="G65" s="243" t="s">
        <v>419</v>
      </c>
      <c r="H65" s="77"/>
      <c r="I65" s="24"/>
    </row>
    <row r="66" spans="1:9" s="25" customFormat="1" x14ac:dyDescent="0.25">
      <c r="A66" s="146" t="s">
        <v>300</v>
      </c>
      <c r="B66" s="29" t="s">
        <v>301</v>
      </c>
      <c r="C66" s="147" t="s">
        <v>846</v>
      </c>
      <c r="D66" s="224">
        <v>3.77</v>
      </c>
      <c r="E66" s="221">
        <f>0.5209+0.35872+0.38369+0.49506</f>
        <v>1.7583700000000002</v>
      </c>
      <c r="F66" s="221">
        <f t="shared" si="0"/>
        <v>-2.0116299999999998</v>
      </c>
      <c r="G66" s="243">
        <f t="shared" si="1"/>
        <v>-0.53358885941644552</v>
      </c>
      <c r="H66" s="77"/>
      <c r="I66" s="24"/>
    </row>
    <row r="67" spans="1:9" s="25" customFormat="1" x14ac:dyDescent="0.25">
      <c r="A67" s="146" t="s">
        <v>302</v>
      </c>
      <c r="B67" s="29" t="s">
        <v>303</v>
      </c>
      <c r="C67" s="147" t="s">
        <v>846</v>
      </c>
      <c r="D67" s="224">
        <v>15.05</v>
      </c>
      <c r="E67" s="221">
        <f>2.62574+3.90409+2.80339+3.0609</f>
        <v>12.394120000000001</v>
      </c>
      <c r="F67" s="221">
        <f t="shared" si="0"/>
        <v>-2.6558799999999998</v>
      </c>
      <c r="G67" s="243">
        <f t="shared" si="1"/>
        <v>-0.17647043189368772</v>
      </c>
      <c r="H67" s="77"/>
      <c r="I67" s="24"/>
    </row>
    <row r="68" spans="1:9" s="25" customFormat="1" x14ac:dyDescent="0.25">
      <c r="A68" s="146" t="s">
        <v>304</v>
      </c>
      <c r="B68" s="31" t="s">
        <v>305</v>
      </c>
      <c r="C68" s="147" t="s">
        <v>846</v>
      </c>
      <c r="D68" s="224">
        <v>58.09</v>
      </c>
      <c r="E68" s="221">
        <f>9.91221+8.54345+9.48002+19.29329</f>
        <v>47.228970000000004</v>
      </c>
      <c r="F68" s="221">
        <f t="shared" si="0"/>
        <v>-10.86103</v>
      </c>
      <c r="G68" s="243">
        <f t="shared" si="1"/>
        <v>-0.18696901359958684</v>
      </c>
      <c r="H68" s="77"/>
      <c r="I68" s="24"/>
    </row>
    <row r="69" spans="1:9" s="25" customFormat="1" x14ac:dyDescent="0.25">
      <c r="A69" s="146" t="s">
        <v>306</v>
      </c>
      <c r="B69" s="31" t="s">
        <v>307</v>
      </c>
      <c r="C69" s="147" t="s">
        <v>846</v>
      </c>
      <c r="D69" s="224">
        <v>2.98</v>
      </c>
      <c r="E69" s="221">
        <f>2.87749+2.814+2.814+2.814</f>
        <v>11.31949</v>
      </c>
      <c r="F69" s="221">
        <f t="shared" si="0"/>
        <v>8.3394899999999996</v>
      </c>
      <c r="G69" s="243">
        <f t="shared" si="1"/>
        <v>2.7984865771812082</v>
      </c>
      <c r="H69" s="77"/>
      <c r="I69" s="24"/>
    </row>
    <row r="70" spans="1:9" s="25" customFormat="1" x14ac:dyDescent="0.25">
      <c r="A70" s="146" t="s">
        <v>308</v>
      </c>
      <c r="B70" s="31" t="s">
        <v>309</v>
      </c>
      <c r="C70" s="147" t="s">
        <v>846</v>
      </c>
      <c r="D70" s="224">
        <f>D71+D72</f>
        <v>0.02</v>
      </c>
      <c r="E70" s="221">
        <f>E71+E72</f>
        <v>1.0189999999999999E-2</v>
      </c>
      <c r="F70" s="221">
        <f t="shared" si="0"/>
        <v>-9.810000000000001E-3</v>
      </c>
      <c r="G70" s="243">
        <f t="shared" si="1"/>
        <v>-0.49050000000000005</v>
      </c>
      <c r="H70" s="77"/>
      <c r="I70" s="24"/>
    </row>
    <row r="71" spans="1:9" s="25" customFormat="1" x14ac:dyDescent="0.25">
      <c r="A71" s="146" t="s">
        <v>208</v>
      </c>
      <c r="B71" s="29" t="s">
        <v>310</v>
      </c>
      <c r="C71" s="147" t="s">
        <v>846</v>
      </c>
      <c r="D71" s="224">
        <v>0</v>
      </c>
      <c r="E71" s="221">
        <v>0</v>
      </c>
      <c r="F71" s="221">
        <f t="shared" si="0"/>
        <v>0</v>
      </c>
      <c r="G71" s="243" t="s">
        <v>419</v>
      </c>
      <c r="H71" s="77"/>
      <c r="I71" s="24"/>
    </row>
    <row r="72" spans="1:9" s="25" customFormat="1" x14ac:dyDescent="0.25">
      <c r="A72" s="146" t="s">
        <v>212</v>
      </c>
      <c r="B72" s="29" t="s">
        <v>311</v>
      </c>
      <c r="C72" s="147" t="s">
        <v>846</v>
      </c>
      <c r="D72" s="224">
        <v>0.02</v>
      </c>
      <c r="E72" s="221">
        <f>0.00251+0.00256+0.00256+0.00256</f>
        <v>1.0189999999999999E-2</v>
      </c>
      <c r="F72" s="221">
        <f t="shared" si="0"/>
        <v>-9.810000000000001E-3</v>
      </c>
      <c r="G72" s="243">
        <f t="shared" si="1"/>
        <v>-0.49050000000000005</v>
      </c>
      <c r="H72" s="77"/>
      <c r="I72" s="24"/>
    </row>
    <row r="73" spans="1:9" s="25" customFormat="1" x14ac:dyDescent="0.25">
      <c r="A73" s="146" t="s">
        <v>312</v>
      </c>
      <c r="B73" s="31" t="s">
        <v>313</v>
      </c>
      <c r="C73" s="147" t="s">
        <v>846</v>
      </c>
      <c r="D73" s="224">
        <f>D74+D75+D76</f>
        <v>10.4</v>
      </c>
      <c r="E73" s="221">
        <f>E74+E75+E76</f>
        <v>19.27008</v>
      </c>
      <c r="F73" s="221">
        <f t="shared" si="0"/>
        <v>8.8700799999999997</v>
      </c>
      <c r="G73" s="243">
        <f t="shared" si="1"/>
        <v>0.85289230769230762</v>
      </c>
      <c r="H73" s="77"/>
      <c r="I73" s="24"/>
    </row>
    <row r="74" spans="1:9" s="25" customFormat="1" x14ac:dyDescent="0.25">
      <c r="A74" s="146" t="s">
        <v>314</v>
      </c>
      <c r="B74" s="29" t="s">
        <v>315</v>
      </c>
      <c r="C74" s="147" t="s">
        <v>846</v>
      </c>
      <c r="D74" s="224">
        <v>0</v>
      </c>
      <c r="E74" s="221">
        <f>3.68211+5.02683+4.82384+5.30197</f>
        <v>18.83475</v>
      </c>
      <c r="F74" s="221">
        <f t="shared" si="0"/>
        <v>18.83475</v>
      </c>
      <c r="G74" s="243" t="s">
        <v>419</v>
      </c>
      <c r="H74" s="258"/>
      <c r="I74" s="24"/>
    </row>
    <row r="75" spans="1:9" s="25" customFormat="1" x14ac:dyDescent="0.25">
      <c r="A75" s="146" t="s">
        <v>316</v>
      </c>
      <c r="B75" s="29" t="s">
        <v>317</v>
      </c>
      <c r="C75" s="147" t="s">
        <v>846</v>
      </c>
      <c r="D75" s="224">
        <v>9.81</v>
      </c>
      <c r="E75" s="221">
        <f>0.024+0.024+0.024+0.024</f>
        <v>9.6000000000000002E-2</v>
      </c>
      <c r="F75" s="221">
        <f t="shared" si="0"/>
        <v>-9.7140000000000004</v>
      </c>
      <c r="G75" s="243">
        <f t="shared" si="1"/>
        <v>-0.99021406727828742</v>
      </c>
      <c r="H75" s="258"/>
      <c r="I75" s="24"/>
    </row>
    <row r="76" spans="1:9" s="25" customFormat="1" ht="16.5" thickBot="1" x14ac:dyDescent="0.3">
      <c r="A76" s="149" t="s">
        <v>318</v>
      </c>
      <c r="B76" s="34" t="s">
        <v>319</v>
      </c>
      <c r="C76" s="150" t="s">
        <v>846</v>
      </c>
      <c r="D76" s="227">
        <v>0.59</v>
      </c>
      <c r="E76" s="231">
        <f>0.03333+0.102+0.102+0.102</f>
        <v>0.33932999999999996</v>
      </c>
      <c r="F76" s="231">
        <f t="shared" si="0"/>
        <v>-0.25067</v>
      </c>
      <c r="G76" s="245">
        <f t="shared" si="1"/>
        <v>-0.42486440677966109</v>
      </c>
      <c r="H76" s="257"/>
      <c r="I76" s="24"/>
    </row>
    <row r="77" spans="1:9" s="25" customFormat="1" x14ac:dyDescent="0.25">
      <c r="A77" s="144" t="s">
        <v>320</v>
      </c>
      <c r="B77" s="35" t="s">
        <v>321</v>
      </c>
      <c r="C77" s="145" t="s">
        <v>846</v>
      </c>
      <c r="D77" s="238">
        <f>D78+D79+D80</f>
        <v>41.11</v>
      </c>
      <c r="E77" s="223">
        <f>E78+E79+E80</f>
        <v>466.02488</v>
      </c>
      <c r="F77" s="223">
        <f t="shared" si="0"/>
        <v>424.91487999999998</v>
      </c>
      <c r="G77" s="244">
        <f t="shared" si="1"/>
        <v>10.336046703964971</v>
      </c>
      <c r="H77" s="256"/>
      <c r="I77" s="24"/>
    </row>
    <row r="78" spans="1:9" s="25" customFormat="1" x14ac:dyDescent="0.25">
      <c r="A78" s="146" t="s">
        <v>322</v>
      </c>
      <c r="B78" s="29" t="s">
        <v>323</v>
      </c>
      <c r="C78" s="147" t="s">
        <v>846</v>
      </c>
      <c r="D78" s="224">
        <v>2.09</v>
      </c>
      <c r="E78" s="224">
        <v>1.2345299999999999</v>
      </c>
      <c r="F78" s="221">
        <f t="shared" si="0"/>
        <v>-0.85546999999999995</v>
      </c>
      <c r="G78" s="243">
        <f t="shared" si="1"/>
        <v>-0.40931578947368419</v>
      </c>
      <c r="H78" s="77"/>
      <c r="I78" s="24"/>
    </row>
    <row r="79" spans="1:9" s="25" customFormat="1" x14ac:dyDescent="0.25">
      <c r="A79" s="146" t="s">
        <v>324</v>
      </c>
      <c r="B79" s="29" t="s">
        <v>325</v>
      </c>
      <c r="C79" s="147" t="s">
        <v>846</v>
      </c>
      <c r="D79" s="224">
        <v>39.020000000000003</v>
      </c>
      <c r="E79" s="221">
        <f>E62+E68+E69+E70+E73</f>
        <v>464.79034999999999</v>
      </c>
      <c r="F79" s="221">
        <f t="shared" si="0"/>
        <v>425.77035000000001</v>
      </c>
      <c r="G79" s="243">
        <f t="shared" si="1"/>
        <v>10.911592772936954</v>
      </c>
      <c r="H79" s="77"/>
      <c r="I79" s="24"/>
    </row>
    <row r="80" spans="1:9" s="25" customFormat="1" ht="16.5" thickBot="1" x14ac:dyDescent="0.3">
      <c r="A80" s="151" t="s">
        <v>326</v>
      </c>
      <c r="B80" s="36" t="s">
        <v>327</v>
      </c>
      <c r="C80" s="152" t="s">
        <v>846</v>
      </c>
      <c r="D80" s="239">
        <v>0</v>
      </c>
      <c r="E80" s="231">
        <v>0</v>
      </c>
      <c r="F80" s="241">
        <f t="shared" si="0"/>
        <v>0</v>
      </c>
      <c r="G80" s="243">
        <v>0</v>
      </c>
      <c r="H80" s="260"/>
      <c r="I80" s="24"/>
    </row>
    <row r="81" spans="1:9" s="25" customFormat="1" ht="31.5" x14ac:dyDescent="0.25">
      <c r="A81" s="153" t="s">
        <v>328</v>
      </c>
      <c r="B81" s="39" t="s">
        <v>329</v>
      </c>
      <c r="C81" s="154" t="s">
        <v>846</v>
      </c>
      <c r="D81" s="223">
        <f>D23-D38</f>
        <v>73.906055631059871</v>
      </c>
      <c r="E81" s="223">
        <f>E23-E38</f>
        <v>215.80059000000006</v>
      </c>
      <c r="F81" s="226">
        <f t="shared" si="0"/>
        <v>141.89453436894019</v>
      </c>
      <c r="G81" s="244">
        <f t="shared" si="1"/>
        <v>1.919931095731584</v>
      </c>
      <c r="H81" s="75"/>
      <c r="I81" s="24"/>
    </row>
    <row r="82" spans="1:9" s="25" customFormat="1" x14ac:dyDescent="0.25">
      <c r="A82" s="146" t="s">
        <v>330</v>
      </c>
      <c r="B82" s="27" t="s">
        <v>250</v>
      </c>
      <c r="C82" s="147" t="s">
        <v>846</v>
      </c>
      <c r="D82" s="224">
        <v>0</v>
      </c>
      <c r="E82" s="221">
        <v>0</v>
      </c>
      <c r="F82" s="221">
        <f t="shared" si="0"/>
        <v>0</v>
      </c>
      <c r="G82" s="243" t="s">
        <v>419</v>
      </c>
      <c r="H82" s="77"/>
      <c r="I82" s="24"/>
    </row>
    <row r="83" spans="1:9" s="25" customFormat="1" ht="31.5" x14ac:dyDescent="0.25">
      <c r="A83" s="146" t="s">
        <v>331</v>
      </c>
      <c r="B83" s="30" t="s">
        <v>251</v>
      </c>
      <c r="C83" s="147" t="s">
        <v>846</v>
      </c>
      <c r="D83" s="224">
        <v>0</v>
      </c>
      <c r="E83" s="221">
        <v>0</v>
      </c>
      <c r="F83" s="221">
        <f t="shared" si="0"/>
        <v>0</v>
      </c>
      <c r="G83" s="243" t="s">
        <v>419</v>
      </c>
      <c r="H83" s="77"/>
      <c r="I83" s="24"/>
    </row>
    <row r="84" spans="1:9" s="25" customFormat="1" ht="31.5" x14ac:dyDescent="0.25">
      <c r="A84" s="146" t="s">
        <v>332</v>
      </c>
      <c r="B84" s="30" t="s">
        <v>252</v>
      </c>
      <c r="C84" s="147" t="s">
        <v>846</v>
      </c>
      <c r="D84" s="224">
        <v>0</v>
      </c>
      <c r="E84" s="221">
        <v>0</v>
      </c>
      <c r="F84" s="221">
        <f t="shared" si="0"/>
        <v>0</v>
      </c>
      <c r="G84" s="243" t="s">
        <v>419</v>
      </c>
      <c r="H84" s="77"/>
      <c r="I84" s="24"/>
    </row>
    <row r="85" spans="1:9" s="25" customFormat="1" ht="31.5" x14ac:dyDescent="0.25">
      <c r="A85" s="146" t="s">
        <v>333</v>
      </c>
      <c r="B85" s="30" t="s">
        <v>253</v>
      </c>
      <c r="C85" s="147" t="s">
        <v>846</v>
      </c>
      <c r="D85" s="224">
        <v>0</v>
      </c>
      <c r="E85" s="221">
        <v>0</v>
      </c>
      <c r="F85" s="221">
        <f t="shared" si="0"/>
        <v>0</v>
      </c>
      <c r="G85" s="243" t="s">
        <v>419</v>
      </c>
      <c r="H85" s="77"/>
      <c r="I85" s="24"/>
    </row>
    <row r="86" spans="1:9" s="25" customFormat="1" x14ac:dyDescent="0.25">
      <c r="A86" s="146" t="s">
        <v>334</v>
      </c>
      <c r="B86" s="27" t="s">
        <v>254</v>
      </c>
      <c r="C86" s="147" t="s">
        <v>846</v>
      </c>
      <c r="D86" s="224">
        <v>0</v>
      </c>
      <c r="E86" s="221">
        <v>0</v>
      </c>
      <c r="F86" s="221">
        <f t="shared" si="0"/>
        <v>0</v>
      </c>
      <c r="G86" s="243" t="s">
        <v>419</v>
      </c>
      <c r="H86" s="77"/>
      <c r="I86" s="24"/>
    </row>
    <row r="87" spans="1:9" s="25" customFormat="1" x14ac:dyDescent="0.25">
      <c r="A87" s="146" t="s">
        <v>335</v>
      </c>
      <c r="B87" s="27" t="s">
        <v>255</v>
      </c>
      <c r="C87" s="147" t="s">
        <v>846</v>
      </c>
      <c r="D87" s="224">
        <v>0</v>
      </c>
      <c r="E87" s="221">
        <v>0</v>
      </c>
      <c r="F87" s="221">
        <f t="shared" si="0"/>
        <v>0</v>
      </c>
      <c r="G87" s="243" t="s">
        <v>419</v>
      </c>
      <c r="H87" s="77"/>
      <c r="I87" s="24"/>
    </row>
    <row r="88" spans="1:9" s="25" customFormat="1" x14ac:dyDescent="0.25">
      <c r="A88" s="146" t="s">
        <v>336</v>
      </c>
      <c r="B88" s="27" t="s">
        <v>256</v>
      </c>
      <c r="C88" s="147" t="s">
        <v>846</v>
      </c>
      <c r="D88" s="224">
        <v>0</v>
      </c>
      <c r="E88" s="221">
        <v>0</v>
      </c>
      <c r="F88" s="221">
        <f t="shared" ref="F88:F151" si="2">E88-D88</f>
        <v>0</v>
      </c>
      <c r="G88" s="243" t="s">
        <v>419</v>
      </c>
      <c r="H88" s="77"/>
      <c r="I88" s="24"/>
    </row>
    <row r="89" spans="1:9" s="25" customFormat="1" x14ac:dyDescent="0.25">
      <c r="A89" s="146" t="s">
        <v>337</v>
      </c>
      <c r="B89" s="27" t="s">
        <v>258</v>
      </c>
      <c r="C89" s="147" t="s">
        <v>846</v>
      </c>
      <c r="D89" s="224">
        <v>0</v>
      </c>
      <c r="E89" s="221">
        <v>0</v>
      </c>
      <c r="F89" s="221">
        <f t="shared" si="2"/>
        <v>0</v>
      </c>
      <c r="G89" s="243" t="s">
        <v>419</v>
      </c>
      <c r="H89" s="77"/>
      <c r="I89" s="24"/>
    </row>
    <row r="90" spans="1:9" s="25" customFormat="1" x14ac:dyDescent="0.25">
      <c r="A90" s="146" t="s">
        <v>338</v>
      </c>
      <c r="B90" s="27" t="s">
        <v>260</v>
      </c>
      <c r="C90" s="147" t="s">
        <v>846</v>
      </c>
      <c r="D90" s="221">
        <f>D32-D47</f>
        <v>66.166055631059862</v>
      </c>
      <c r="E90" s="221">
        <f>E32-E47</f>
        <v>215.79215999999997</v>
      </c>
      <c r="F90" s="221">
        <f t="shared" si="2"/>
        <v>149.6261043689401</v>
      </c>
      <c r="G90" s="243">
        <f>E90/D90-100%</f>
        <v>2.2613725866213215</v>
      </c>
      <c r="H90" s="77"/>
      <c r="I90" s="24"/>
    </row>
    <row r="91" spans="1:9" s="25" customFormat="1" x14ac:dyDescent="0.25">
      <c r="A91" s="146" t="s">
        <v>339</v>
      </c>
      <c r="B91" s="27" t="s">
        <v>262</v>
      </c>
      <c r="C91" s="147" t="s">
        <v>846</v>
      </c>
      <c r="D91" s="224">
        <v>0</v>
      </c>
      <c r="E91" s="221">
        <v>0</v>
      </c>
      <c r="F91" s="221">
        <f t="shared" si="2"/>
        <v>0</v>
      </c>
      <c r="G91" s="243" t="s">
        <v>419</v>
      </c>
      <c r="H91" s="77"/>
      <c r="I91" s="24"/>
    </row>
    <row r="92" spans="1:9" s="25" customFormat="1" ht="31.5" x14ac:dyDescent="0.25">
      <c r="A92" s="146" t="s">
        <v>340</v>
      </c>
      <c r="B92" s="28" t="s">
        <v>264</v>
      </c>
      <c r="C92" s="147" t="s">
        <v>846</v>
      </c>
      <c r="D92" s="224">
        <v>0</v>
      </c>
      <c r="E92" s="221">
        <v>0</v>
      </c>
      <c r="F92" s="221">
        <f t="shared" si="2"/>
        <v>0</v>
      </c>
      <c r="G92" s="243" t="s">
        <v>419</v>
      </c>
      <c r="H92" s="77"/>
      <c r="I92" s="24"/>
    </row>
    <row r="93" spans="1:9" s="25" customFormat="1" x14ac:dyDescent="0.25">
      <c r="A93" s="146" t="s">
        <v>341</v>
      </c>
      <c r="B93" s="30" t="s">
        <v>164</v>
      </c>
      <c r="C93" s="147" t="s">
        <v>846</v>
      </c>
      <c r="D93" s="224">
        <v>0</v>
      </c>
      <c r="E93" s="221">
        <v>0</v>
      </c>
      <c r="F93" s="221">
        <f t="shared" si="2"/>
        <v>0</v>
      </c>
      <c r="G93" s="243" t="s">
        <v>419</v>
      </c>
      <c r="H93" s="77"/>
      <c r="I93" s="24"/>
    </row>
    <row r="94" spans="1:9" s="25" customFormat="1" x14ac:dyDescent="0.25">
      <c r="A94" s="146" t="s">
        <v>342</v>
      </c>
      <c r="B94" s="29" t="s">
        <v>165</v>
      </c>
      <c r="C94" s="147" t="s">
        <v>846</v>
      </c>
      <c r="D94" s="224">
        <v>0</v>
      </c>
      <c r="E94" s="221">
        <v>0</v>
      </c>
      <c r="F94" s="221">
        <f t="shared" si="2"/>
        <v>0</v>
      </c>
      <c r="G94" s="243" t="s">
        <v>419</v>
      </c>
      <c r="H94" s="77"/>
      <c r="I94" s="24"/>
    </row>
    <row r="95" spans="1:9" s="25" customFormat="1" x14ac:dyDescent="0.25">
      <c r="A95" s="146" t="s">
        <v>343</v>
      </c>
      <c r="B95" s="27" t="s">
        <v>268</v>
      </c>
      <c r="C95" s="147" t="s">
        <v>846</v>
      </c>
      <c r="D95" s="221">
        <f>D37-D52</f>
        <v>7.7399999999999993</v>
      </c>
      <c r="E95" s="221">
        <f>E37-E52</f>
        <v>8.4299999999999931E-3</v>
      </c>
      <c r="F95" s="221">
        <f t="shared" si="2"/>
        <v>-7.7315699999999996</v>
      </c>
      <c r="G95" s="243" t="s">
        <v>419</v>
      </c>
      <c r="H95" s="77"/>
      <c r="I95" s="24"/>
    </row>
    <row r="96" spans="1:9" s="25" customFormat="1" x14ac:dyDescent="0.25">
      <c r="A96" s="146" t="s">
        <v>344</v>
      </c>
      <c r="B96" s="37" t="s">
        <v>345</v>
      </c>
      <c r="C96" s="147" t="s">
        <v>846</v>
      </c>
      <c r="D96" s="221">
        <f>D97-D103</f>
        <v>-49.599999999999994</v>
      </c>
      <c r="E96" s="221">
        <f>E97-E103</f>
        <v>-52.334640000000007</v>
      </c>
      <c r="F96" s="221">
        <f t="shared" si="2"/>
        <v>-2.7346400000000131</v>
      </c>
      <c r="G96" s="243">
        <f>E96/D96-100%</f>
        <v>5.5133870967742249E-2</v>
      </c>
      <c r="H96" s="77"/>
      <c r="I96" s="24"/>
    </row>
    <row r="97" spans="1:9" s="25" customFormat="1" x14ac:dyDescent="0.25">
      <c r="A97" s="146" t="s">
        <v>21</v>
      </c>
      <c r="B97" s="28" t="s">
        <v>346</v>
      </c>
      <c r="C97" s="147" t="s">
        <v>846</v>
      </c>
      <c r="D97" s="224">
        <f>D98+D99+D100+D102</f>
        <v>70.47</v>
      </c>
      <c r="E97" s="229">
        <f>2.81401+3.2848+3.8848+3.2848+E99+E100</f>
        <v>21.322430000000001</v>
      </c>
      <c r="F97" s="221">
        <f t="shared" si="2"/>
        <v>-49.147570000000002</v>
      </c>
      <c r="G97" s="243">
        <f>E97/D97-100%</f>
        <v>-0.6974254292606783</v>
      </c>
      <c r="H97" s="77"/>
      <c r="I97" s="24"/>
    </row>
    <row r="98" spans="1:9" s="25" customFormat="1" x14ac:dyDescent="0.25">
      <c r="A98" s="146" t="s">
        <v>347</v>
      </c>
      <c r="B98" s="30" t="s">
        <v>348</v>
      </c>
      <c r="C98" s="147" t="s">
        <v>846</v>
      </c>
      <c r="D98" s="224">
        <v>0</v>
      </c>
      <c r="E98" s="229">
        <v>0</v>
      </c>
      <c r="F98" s="221">
        <f t="shared" si="2"/>
        <v>0</v>
      </c>
      <c r="G98" s="243" t="s">
        <v>419</v>
      </c>
      <c r="H98" s="77"/>
      <c r="I98" s="24"/>
    </row>
    <row r="99" spans="1:9" s="25" customFormat="1" x14ac:dyDescent="0.25">
      <c r="A99" s="146" t="s">
        <v>349</v>
      </c>
      <c r="B99" s="30" t="s">
        <v>350</v>
      </c>
      <c r="C99" s="147" t="s">
        <v>846</v>
      </c>
      <c r="D99" s="224">
        <v>0.65</v>
      </c>
      <c r="E99" s="229"/>
      <c r="F99" s="221">
        <f t="shared" si="2"/>
        <v>-0.65</v>
      </c>
      <c r="G99" s="243" t="s">
        <v>419</v>
      </c>
      <c r="H99" s="77"/>
      <c r="I99" s="24"/>
    </row>
    <row r="100" spans="1:9" s="25" customFormat="1" x14ac:dyDescent="0.25">
      <c r="A100" s="146" t="s">
        <v>351</v>
      </c>
      <c r="B100" s="30" t="s">
        <v>352</v>
      </c>
      <c r="C100" s="147" t="s">
        <v>846</v>
      </c>
      <c r="D100" s="224">
        <f>D101</f>
        <v>60.09</v>
      </c>
      <c r="E100" s="229">
        <f>E101</f>
        <v>8.0540199999999995</v>
      </c>
      <c r="F100" s="221">
        <f t="shared" si="2"/>
        <v>-52.035980000000002</v>
      </c>
      <c r="G100" s="243">
        <f t="shared" ref="G100:G109" si="3">E100/D100-100%</f>
        <v>-0.86596738225994341</v>
      </c>
      <c r="H100" s="77"/>
      <c r="I100" s="24"/>
    </row>
    <row r="101" spans="1:9" s="25" customFormat="1" x14ac:dyDescent="0.25">
      <c r="A101" s="146" t="s">
        <v>353</v>
      </c>
      <c r="B101" s="32" t="s">
        <v>354</v>
      </c>
      <c r="C101" s="147" t="s">
        <v>846</v>
      </c>
      <c r="D101" s="224">
        <v>60.09</v>
      </c>
      <c r="E101" s="229">
        <f>0.05402+8</f>
        <v>8.0540199999999995</v>
      </c>
      <c r="F101" s="221">
        <f t="shared" si="2"/>
        <v>-52.035980000000002</v>
      </c>
      <c r="G101" s="243">
        <f t="shared" si="3"/>
        <v>-0.86596738225994341</v>
      </c>
      <c r="H101" s="258"/>
      <c r="I101" s="24"/>
    </row>
    <row r="102" spans="1:9" s="25" customFormat="1" x14ac:dyDescent="0.25">
      <c r="A102" s="146" t="s">
        <v>355</v>
      </c>
      <c r="B102" s="29" t="s">
        <v>356</v>
      </c>
      <c r="C102" s="147" t="s">
        <v>846</v>
      </c>
      <c r="D102" s="224">
        <v>9.73</v>
      </c>
      <c r="E102" s="229">
        <f>E97-E100</f>
        <v>13.268410000000001</v>
      </c>
      <c r="F102" s="221">
        <f t="shared" si="2"/>
        <v>3.5384100000000007</v>
      </c>
      <c r="G102" s="243">
        <f t="shared" si="3"/>
        <v>0.36365981500513889</v>
      </c>
      <c r="H102" s="77"/>
      <c r="I102" s="24"/>
    </row>
    <row r="103" spans="1:9" s="25" customFormat="1" x14ac:dyDescent="0.25">
      <c r="A103" s="146" t="s">
        <v>22</v>
      </c>
      <c r="B103" s="31" t="s">
        <v>313</v>
      </c>
      <c r="C103" s="147" t="s">
        <v>846</v>
      </c>
      <c r="D103" s="224">
        <f>D104+D105+D106+D108</f>
        <v>120.07</v>
      </c>
      <c r="E103" s="229">
        <f>7.52376+1.3922+1.4578+1.8792+E106+E105</f>
        <v>73.657070000000004</v>
      </c>
      <c r="F103" s="221">
        <f t="shared" si="2"/>
        <v>-46.412929999999989</v>
      </c>
      <c r="G103" s="243">
        <f t="shared" si="3"/>
        <v>-0.38654892979095523</v>
      </c>
      <c r="H103" s="77"/>
      <c r="I103" s="24"/>
    </row>
    <row r="104" spans="1:9" s="25" customFormat="1" x14ac:dyDescent="0.25">
      <c r="A104" s="146" t="s">
        <v>357</v>
      </c>
      <c r="B104" s="29" t="s">
        <v>358</v>
      </c>
      <c r="C104" s="147" t="s">
        <v>846</v>
      </c>
      <c r="D104" s="224">
        <v>4.71</v>
      </c>
      <c r="E104" s="229">
        <f>0.20062+0.43+0.415+0.215</f>
        <v>1.2606200000000001</v>
      </c>
      <c r="F104" s="221">
        <f t="shared" si="2"/>
        <v>-3.4493799999999997</v>
      </c>
      <c r="G104" s="243">
        <f t="shared" si="3"/>
        <v>-0.73235244161358803</v>
      </c>
      <c r="H104" s="77"/>
      <c r="I104" s="24"/>
    </row>
    <row r="105" spans="1:9" s="25" customFormat="1" x14ac:dyDescent="0.25">
      <c r="A105" s="146" t="s">
        <v>359</v>
      </c>
      <c r="B105" s="29" t="s">
        <v>360</v>
      </c>
      <c r="C105" s="147" t="s">
        <v>846</v>
      </c>
      <c r="D105" s="224">
        <v>0</v>
      </c>
      <c r="E105" s="229">
        <v>26</v>
      </c>
      <c r="F105" s="221">
        <f t="shared" si="2"/>
        <v>26</v>
      </c>
      <c r="G105" s="243" t="e">
        <f t="shared" si="3"/>
        <v>#DIV/0!</v>
      </c>
      <c r="H105" s="77"/>
      <c r="I105" s="24"/>
    </row>
    <row r="106" spans="1:9" s="25" customFormat="1" x14ac:dyDescent="0.25">
      <c r="A106" s="146" t="s">
        <v>361</v>
      </c>
      <c r="B106" s="29" t="s">
        <v>362</v>
      </c>
      <c r="C106" s="147" t="s">
        <v>846</v>
      </c>
      <c r="D106" s="224">
        <f>D107</f>
        <v>106.09</v>
      </c>
      <c r="E106" s="229">
        <f>E107</f>
        <v>35.404110000000003</v>
      </c>
      <c r="F106" s="221">
        <f t="shared" si="2"/>
        <v>-70.685890000000001</v>
      </c>
      <c r="G106" s="243">
        <f t="shared" si="3"/>
        <v>-0.66628230747478556</v>
      </c>
      <c r="H106" s="77"/>
      <c r="I106" s="24"/>
    </row>
    <row r="107" spans="1:9" s="25" customFormat="1" x14ac:dyDescent="0.25">
      <c r="A107" s="146" t="s">
        <v>363</v>
      </c>
      <c r="B107" s="32" t="s">
        <v>364</v>
      </c>
      <c r="C107" s="147" t="s">
        <v>846</v>
      </c>
      <c r="D107" s="224">
        <v>106.09</v>
      </c>
      <c r="E107" s="229">
        <v>35.404110000000003</v>
      </c>
      <c r="F107" s="221">
        <f t="shared" si="2"/>
        <v>-70.685890000000001</v>
      </c>
      <c r="G107" s="243">
        <f t="shared" si="3"/>
        <v>-0.66628230747478556</v>
      </c>
      <c r="H107" s="77"/>
      <c r="I107" s="24"/>
    </row>
    <row r="108" spans="1:9" s="25" customFormat="1" x14ac:dyDescent="0.25">
      <c r="A108" s="146" t="s">
        <v>365</v>
      </c>
      <c r="B108" s="29" t="s">
        <v>366</v>
      </c>
      <c r="C108" s="147" t="s">
        <v>846</v>
      </c>
      <c r="D108" s="229">
        <v>9.27</v>
      </c>
      <c r="E108" s="229">
        <f>E103-E104-E105-E106</f>
        <v>10.992339999999999</v>
      </c>
      <c r="F108" s="221">
        <f t="shared" si="2"/>
        <v>1.7223399999999991</v>
      </c>
      <c r="G108" s="243">
        <f t="shared" si="3"/>
        <v>0.1857971952535058</v>
      </c>
      <c r="H108" s="77"/>
      <c r="I108" s="24"/>
    </row>
    <row r="109" spans="1:9" s="25" customFormat="1" ht="31.5" x14ac:dyDescent="0.25">
      <c r="A109" s="146" t="s">
        <v>367</v>
      </c>
      <c r="B109" s="37" t="s">
        <v>368</v>
      </c>
      <c r="C109" s="147" t="s">
        <v>846</v>
      </c>
      <c r="D109" s="267">
        <f>D81+D96</f>
        <v>24.306055631059877</v>
      </c>
      <c r="E109" s="221">
        <f>E81+E96</f>
        <v>163.46595000000005</v>
      </c>
      <c r="F109" s="221">
        <f t="shared" si="2"/>
        <v>139.15989436894017</v>
      </c>
      <c r="G109" s="243">
        <f t="shared" si="3"/>
        <v>5.7253178582835345</v>
      </c>
      <c r="H109" s="77"/>
      <c r="I109" s="24"/>
    </row>
    <row r="110" spans="1:9" s="25" customFormat="1" ht="31.5" x14ac:dyDescent="0.25">
      <c r="A110" s="146" t="s">
        <v>23</v>
      </c>
      <c r="B110" s="28" t="s">
        <v>369</v>
      </c>
      <c r="C110" s="147" t="s">
        <v>846</v>
      </c>
      <c r="D110" s="224">
        <v>0</v>
      </c>
      <c r="E110" s="221">
        <v>0</v>
      </c>
      <c r="F110" s="221">
        <f t="shared" si="2"/>
        <v>0</v>
      </c>
      <c r="G110" s="243" t="s">
        <v>419</v>
      </c>
      <c r="H110" s="77"/>
      <c r="I110" s="24"/>
    </row>
    <row r="111" spans="1:9" s="25" customFormat="1" ht="31.5" x14ac:dyDescent="0.25">
      <c r="A111" s="146" t="s">
        <v>370</v>
      </c>
      <c r="B111" s="30" t="s">
        <v>251</v>
      </c>
      <c r="C111" s="147" t="s">
        <v>846</v>
      </c>
      <c r="D111" s="224">
        <v>0</v>
      </c>
      <c r="E111" s="221">
        <v>0</v>
      </c>
      <c r="F111" s="221">
        <f t="shared" ref="F111:F117" si="4">E111-D111</f>
        <v>0</v>
      </c>
      <c r="G111" s="243" t="s">
        <v>419</v>
      </c>
      <c r="H111" s="77"/>
      <c r="I111" s="24"/>
    </row>
    <row r="112" spans="1:9" s="25" customFormat="1" ht="31.5" x14ac:dyDescent="0.25">
      <c r="A112" s="146" t="s">
        <v>371</v>
      </c>
      <c r="B112" s="30" t="s">
        <v>252</v>
      </c>
      <c r="C112" s="147" t="s">
        <v>846</v>
      </c>
      <c r="D112" s="224">
        <v>0</v>
      </c>
      <c r="E112" s="221">
        <v>0</v>
      </c>
      <c r="F112" s="221">
        <f t="shared" si="4"/>
        <v>0</v>
      </c>
      <c r="G112" s="243" t="s">
        <v>419</v>
      </c>
      <c r="H112" s="77"/>
      <c r="I112" s="24"/>
    </row>
    <row r="113" spans="1:9" s="25" customFormat="1" ht="31.5" x14ac:dyDescent="0.25">
      <c r="A113" s="146" t="s">
        <v>372</v>
      </c>
      <c r="B113" s="30" t="s">
        <v>253</v>
      </c>
      <c r="C113" s="147" t="s">
        <v>846</v>
      </c>
      <c r="D113" s="224">
        <v>0</v>
      </c>
      <c r="E113" s="221">
        <v>0</v>
      </c>
      <c r="F113" s="221">
        <f t="shared" si="4"/>
        <v>0</v>
      </c>
      <c r="G113" s="243" t="s">
        <v>419</v>
      </c>
      <c r="H113" s="77"/>
      <c r="I113" s="24"/>
    </row>
    <row r="114" spans="1:9" s="25" customFormat="1" x14ac:dyDescent="0.25">
      <c r="A114" s="146" t="s">
        <v>24</v>
      </c>
      <c r="B114" s="27" t="s">
        <v>254</v>
      </c>
      <c r="C114" s="147" t="s">
        <v>846</v>
      </c>
      <c r="D114" s="224">
        <v>0</v>
      </c>
      <c r="E114" s="221">
        <v>0</v>
      </c>
      <c r="F114" s="221">
        <f t="shared" si="4"/>
        <v>0</v>
      </c>
      <c r="G114" s="243" t="s">
        <v>419</v>
      </c>
      <c r="H114" s="77"/>
      <c r="I114" s="24"/>
    </row>
    <row r="115" spans="1:9" s="25" customFormat="1" x14ac:dyDescent="0.25">
      <c r="A115" s="146" t="s">
        <v>25</v>
      </c>
      <c r="B115" s="27" t="s">
        <v>255</v>
      </c>
      <c r="C115" s="147" t="s">
        <v>846</v>
      </c>
      <c r="D115" s="224">
        <v>0</v>
      </c>
      <c r="E115" s="221">
        <v>0</v>
      </c>
      <c r="F115" s="221">
        <f t="shared" si="4"/>
        <v>0</v>
      </c>
      <c r="G115" s="243" t="s">
        <v>419</v>
      </c>
      <c r="H115" s="77"/>
      <c r="I115" s="24"/>
    </row>
    <row r="116" spans="1:9" s="25" customFormat="1" x14ac:dyDescent="0.25">
      <c r="A116" s="146" t="s">
        <v>26</v>
      </c>
      <c r="B116" s="27" t="s">
        <v>256</v>
      </c>
      <c r="C116" s="147" t="s">
        <v>846</v>
      </c>
      <c r="D116" s="224">
        <v>0</v>
      </c>
      <c r="E116" s="221">
        <v>0</v>
      </c>
      <c r="F116" s="221">
        <f t="shared" si="4"/>
        <v>0</v>
      </c>
      <c r="G116" s="243" t="s">
        <v>419</v>
      </c>
      <c r="H116" s="77"/>
      <c r="I116" s="24"/>
    </row>
    <row r="117" spans="1:9" s="25" customFormat="1" x14ac:dyDescent="0.25">
      <c r="A117" s="146" t="s">
        <v>373</v>
      </c>
      <c r="B117" s="27" t="s">
        <v>258</v>
      </c>
      <c r="C117" s="147" t="s">
        <v>846</v>
      </c>
      <c r="D117" s="224">
        <v>0</v>
      </c>
      <c r="E117" s="221">
        <v>0</v>
      </c>
      <c r="F117" s="221">
        <f t="shared" si="4"/>
        <v>0</v>
      </c>
      <c r="G117" s="243" t="s">
        <v>419</v>
      </c>
      <c r="H117" s="77"/>
      <c r="I117" s="24"/>
    </row>
    <row r="118" spans="1:9" s="25" customFormat="1" x14ac:dyDescent="0.25">
      <c r="A118" s="146" t="s">
        <v>374</v>
      </c>
      <c r="B118" s="27" t="s">
        <v>260</v>
      </c>
      <c r="C118" s="147" t="s">
        <v>846</v>
      </c>
      <c r="D118" s="224">
        <f>D90+D96</f>
        <v>16.566055631059868</v>
      </c>
      <c r="E118" s="221">
        <f>E90+E96</f>
        <v>163.45751999999996</v>
      </c>
      <c r="F118" s="221">
        <f t="shared" si="2"/>
        <v>146.89146436894009</v>
      </c>
      <c r="G118" s="243">
        <f>E118/D118-100%</f>
        <v>8.8670150360675937</v>
      </c>
      <c r="H118" s="77"/>
      <c r="I118" s="24"/>
    </row>
    <row r="119" spans="1:9" s="25" customFormat="1" x14ac:dyDescent="0.25">
      <c r="A119" s="146" t="s">
        <v>375</v>
      </c>
      <c r="B119" s="27" t="s">
        <v>262</v>
      </c>
      <c r="C119" s="147" t="s">
        <v>846</v>
      </c>
      <c r="D119" s="224">
        <v>0</v>
      </c>
      <c r="E119" s="221">
        <v>0</v>
      </c>
      <c r="F119" s="221">
        <f t="shared" si="2"/>
        <v>0</v>
      </c>
      <c r="G119" s="243" t="s">
        <v>419</v>
      </c>
      <c r="H119" s="77"/>
      <c r="I119" s="24"/>
    </row>
    <row r="120" spans="1:9" s="25" customFormat="1" ht="31.5" x14ac:dyDescent="0.25">
      <c r="A120" s="146" t="s">
        <v>376</v>
      </c>
      <c r="B120" s="28" t="s">
        <v>264</v>
      </c>
      <c r="C120" s="147" t="s">
        <v>846</v>
      </c>
      <c r="D120" s="224">
        <v>0</v>
      </c>
      <c r="E120" s="221">
        <v>0</v>
      </c>
      <c r="F120" s="221">
        <f t="shared" si="2"/>
        <v>0</v>
      </c>
      <c r="G120" s="243" t="s">
        <v>419</v>
      </c>
      <c r="H120" s="77"/>
      <c r="I120" s="24"/>
    </row>
    <row r="121" spans="1:9" s="25" customFormat="1" x14ac:dyDescent="0.25">
      <c r="A121" s="146" t="s">
        <v>377</v>
      </c>
      <c r="B121" s="29" t="s">
        <v>164</v>
      </c>
      <c r="C121" s="147" t="s">
        <v>846</v>
      </c>
      <c r="D121" s="224">
        <v>0</v>
      </c>
      <c r="E121" s="221">
        <v>0</v>
      </c>
      <c r="F121" s="221">
        <f t="shared" si="2"/>
        <v>0</v>
      </c>
      <c r="G121" s="243" t="s">
        <v>419</v>
      </c>
      <c r="H121" s="77"/>
      <c r="I121" s="24"/>
    </row>
    <row r="122" spans="1:9" s="25" customFormat="1" x14ac:dyDescent="0.25">
      <c r="A122" s="146" t="s">
        <v>378</v>
      </c>
      <c r="B122" s="29" t="s">
        <v>165</v>
      </c>
      <c r="C122" s="147" t="s">
        <v>846</v>
      </c>
      <c r="D122" s="224">
        <v>0</v>
      </c>
      <c r="E122" s="221">
        <v>0</v>
      </c>
      <c r="F122" s="221">
        <f t="shared" si="2"/>
        <v>0</v>
      </c>
      <c r="G122" s="243" t="s">
        <v>419</v>
      </c>
      <c r="H122" s="77"/>
      <c r="I122" s="24"/>
    </row>
    <row r="123" spans="1:9" s="25" customFormat="1" x14ac:dyDescent="0.25">
      <c r="A123" s="146" t="s">
        <v>379</v>
      </c>
      <c r="B123" s="27" t="s">
        <v>268</v>
      </c>
      <c r="C123" s="147" t="s">
        <v>846</v>
      </c>
      <c r="D123" s="224">
        <f>D95</f>
        <v>7.7399999999999993</v>
      </c>
      <c r="E123" s="221">
        <f>E95</f>
        <v>8.4299999999999931E-3</v>
      </c>
      <c r="F123" s="221">
        <f t="shared" si="2"/>
        <v>-7.7315699999999996</v>
      </c>
      <c r="G123" s="243" t="s">
        <v>419</v>
      </c>
      <c r="H123" s="77"/>
      <c r="I123" s="24"/>
    </row>
    <row r="124" spans="1:9" s="25" customFormat="1" x14ac:dyDescent="0.25">
      <c r="A124" s="146" t="s">
        <v>380</v>
      </c>
      <c r="B124" s="37" t="s">
        <v>381</v>
      </c>
      <c r="C124" s="147" t="s">
        <v>846</v>
      </c>
      <c r="D124" s="224">
        <f>D125+D129+D130+D131+D132+D133+D134+D135+D138</f>
        <v>2.2832111262119739</v>
      </c>
      <c r="E124" s="221">
        <f>E125+E129+E130+E131+E132+E133+E134+E135+E138</f>
        <v>32.693189999999994</v>
      </c>
      <c r="F124" s="221">
        <f t="shared" si="2"/>
        <v>30.40997887378802</v>
      </c>
      <c r="G124" s="243">
        <f>E124/D124-100%</f>
        <v>13.318951771332928</v>
      </c>
      <c r="H124" s="77"/>
      <c r="I124" s="24"/>
    </row>
    <row r="125" spans="1:9" s="25" customFormat="1" x14ac:dyDescent="0.25">
      <c r="A125" s="146" t="s">
        <v>27</v>
      </c>
      <c r="B125" s="27" t="s">
        <v>250</v>
      </c>
      <c r="C125" s="147" t="s">
        <v>846</v>
      </c>
      <c r="D125" s="224">
        <v>0</v>
      </c>
      <c r="E125" s="221">
        <v>0</v>
      </c>
      <c r="F125" s="221">
        <f t="shared" si="2"/>
        <v>0</v>
      </c>
      <c r="G125" s="243" t="s">
        <v>419</v>
      </c>
      <c r="H125" s="77"/>
      <c r="I125" s="24"/>
    </row>
    <row r="126" spans="1:9" s="25" customFormat="1" ht="31.5" x14ac:dyDescent="0.25">
      <c r="A126" s="146" t="s">
        <v>382</v>
      </c>
      <c r="B126" s="30" t="s">
        <v>251</v>
      </c>
      <c r="C126" s="147" t="s">
        <v>846</v>
      </c>
      <c r="D126" s="224">
        <v>0</v>
      </c>
      <c r="E126" s="221">
        <v>0</v>
      </c>
      <c r="F126" s="221">
        <f t="shared" si="2"/>
        <v>0</v>
      </c>
      <c r="G126" s="243" t="s">
        <v>419</v>
      </c>
      <c r="H126" s="77"/>
      <c r="I126" s="24"/>
    </row>
    <row r="127" spans="1:9" s="25" customFormat="1" ht="31.5" x14ac:dyDescent="0.25">
      <c r="A127" s="146" t="s">
        <v>383</v>
      </c>
      <c r="B127" s="30" t="s">
        <v>252</v>
      </c>
      <c r="C127" s="147" t="s">
        <v>846</v>
      </c>
      <c r="D127" s="224">
        <v>0</v>
      </c>
      <c r="E127" s="221">
        <v>0</v>
      </c>
      <c r="F127" s="221">
        <f t="shared" si="2"/>
        <v>0</v>
      </c>
      <c r="G127" s="243" t="s">
        <v>419</v>
      </c>
      <c r="H127" s="77"/>
      <c r="I127" s="24"/>
    </row>
    <row r="128" spans="1:9" s="25" customFormat="1" ht="31.5" x14ac:dyDescent="0.25">
      <c r="A128" s="146" t="s">
        <v>384</v>
      </c>
      <c r="B128" s="30" t="s">
        <v>253</v>
      </c>
      <c r="C128" s="147" t="s">
        <v>846</v>
      </c>
      <c r="D128" s="224">
        <v>0</v>
      </c>
      <c r="E128" s="221">
        <v>0</v>
      </c>
      <c r="F128" s="221">
        <f t="shared" si="2"/>
        <v>0</v>
      </c>
      <c r="G128" s="243" t="s">
        <v>419</v>
      </c>
      <c r="H128" s="77"/>
      <c r="I128" s="24"/>
    </row>
    <row r="129" spans="1:9" s="25" customFormat="1" x14ac:dyDescent="0.25">
      <c r="A129" s="146" t="s">
        <v>28</v>
      </c>
      <c r="B129" s="31" t="s">
        <v>385</v>
      </c>
      <c r="C129" s="147" t="s">
        <v>846</v>
      </c>
      <c r="D129" s="224">
        <v>0</v>
      </c>
      <c r="E129" s="221">
        <v>0</v>
      </c>
      <c r="F129" s="221">
        <f t="shared" si="2"/>
        <v>0</v>
      </c>
      <c r="G129" s="243" t="s">
        <v>419</v>
      </c>
      <c r="H129" s="77"/>
      <c r="I129" s="24"/>
    </row>
    <row r="130" spans="1:9" s="25" customFormat="1" x14ac:dyDescent="0.25">
      <c r="A130" s="146" t="s">
        <v>29</v>
      </c>
      <c r="B130" s="31" t="s">
        <v>386</v>
      </c>
      <c r="C130" s="147" t="s">
        <v>846</v>
      </c>
      <c r="D130" s="224">
        <v>0</v>
      </c>
      <c r="E130" s="221">
        <v>0</v>
      </c>
      <c r="F130" s="221">
        <f t="shared" si="2"/>
        <v>0</v>
      </c>
      <c r="G130" s="243" t="s">
        <v>419</v>
      </c>
      <c r="H130" s="77"/>
      <c r="I130" s="24"/>
    </row>
    <row r="131" spans="1:9" s="25" customFormat="1" x14ac:dyDescent="0.25">
      <c r="A131" s="146" t="s">
        <v>30</v>
      </c>
      <c r="B131" s="31" t="s">
        <v>387</v>
      </c>
      <c r="C131" s="147" t="s">
        <v>846</v>
      </c>
      <c r="D131" s="224">
        <v>0</v>
      </c>
      <c r="E131" s="221">
        <v>0</v>
      </c>
      <c r="F131" s="221">
        <f t="shared" si="2"/>
        <v>0</v>
      </c>
      <c r="G131" s="243" t="s">
        <v>419</v>
      </c>
      <c r="H131" s="77"/>
      <c r="I131" s="24"/>
    </row>
    <row r="132" spans="1:9" s="25" customFormat="1" x14ac:dyDescent="0.25">
      <c r="A132" s="146" t="s">
        <v>388</v>
      </c>
      <c r="B132" s="31" t="s">
        <v>389</v>
      </c>
      <c r="C132" s="147" t="s">
        <v>846</v>
      </c>
      <c r="D132" s="224">
        <v>0</v>
      </c>
      <c r="E132" s="221">
        <v>0</v>
      </c>
      <c r="F132" s="221">
        <f t="shared" si="2"/>
        <v>0</v>
      </c>
      <c r="G132" s="243" t="s">
        <v>419</v>
      </c>
      <c r="H132" s="77"/>
      <c r="I132" s="24"/>
    </row>
    <row r="133" spans="1:9" s="25" customFormat="1" x14ac:dyDescent="0.25">
      <c r="A133" s="146" t="s">
        <v>390</v>
      </c>
      <c r="B133" s="31" t="s">
        <v>391</v>
      </c>
      <c r="C133" s="147" t="s">
        <v>846</v>
      </c>
      <c r="D133" s="224">
        <f>D118*20%-1.03</f>
        <v>2.2832111262119739</v>
      </c>
      <c r="E133" s="229">
        <f>E118*20%</f>
        <v>32.691503999999995</v>
      </c>
      <c r="F133" s="221">
        <f t="shared" si="2"/>
        <v>30.408292873788021</v>
      </c>
      <c r="G133" s="243">
        <f>E133/D133-100%</f>
        <v>13.318213337650365</v>
      </c>
      <c r="H133" s="77"/>
      <c r="I133" s="24"/>
    </row>
    <row r="134" spans="1:9" s="25" customFormat="1" x14ac:dyDescent="0.25">
      <c r="A134" s="146" t="s">
        <v>392</v>
      </c>
      <c r="B134" s="31" t="s">
        <v>393</v>
      </c>
      <c r="C134" s="147" t="s">
        <v>846</v>
      </c>
      <c r="D134" s="224">
        <v>0</v>
      </c>
      <c r="E134" s="221">
        <v>0</v>
      </c>
      <c r="F134" s="221">
        <f t="shared" si="2"/>
        <v>0</v>
      </c>
      <c r="G134" s="243" t="s">
        <v>419</v>
      </c>
      <c r="H134" s="77"/>
      <c r="I134" s="24"/>
    </row>
    <row r="135" spans="1:9" s="25" customFormat="1" ht="31.5" x14ac:dyDescent="0.25">
      <c r="A135" s="146" t="s">
        <v>394</v>
      </c>
      <c r="B135" s="31" t="s">
        <v>264</v>
      </c>
      <c r="C135" s="147" t="s">
        <v>846</v>
      </c>
      <c r="D135" s="224">
        <v>0</v>
      </c>
      <c r="E135" s="221">
        <v>0</v>
      </c>
      <c r="F135" s="221">
        <f t="shared" si="2"/>
        <v>0</v>
      </c>
      <c r="G135" s="243" t="s">
        <v>419</v>
      </c>
      <c r="H135" s="77"/>
      <c r="I135" s="24"/>
    </row>
    <row r="136" spans="1:9" s="25" customFormat="1" x14ac:dyDescent="0.25">
      <c r="A136" s="146" t="s">
        <v>395</v>
      </c>
      <c r="B136" s="29" t="s">
        <v>396</v>
      </c>
      <c r="C136" s="147" t="s">
        <v>846</v>
      </c>
      <c r="D136" s="224">
        <v>0</v>
      </c>
      <c r="E136" s="221">
        <v>0</v>
      </c>
      <c r="F136" s="221">
        <f t="shared" si="2"/>
        <v>0</v>
      </c>
      <c r="G136" s="243" t="s">
        <v>419</v>
      </c>
      <c r="H136" s="77"/>
      <c r="I136" s="24"/>
    </row>
    <row r="137" spans="1:9" s="25" customFormat="1" x14ac:dyDescent="0.25">
      <c r="A137" s="146" t="s">
        <v>397</v>
      </c>
      <c r="B137" s="29" t="s">
        <v>165</v>
      </c>
      <c r="C137" s="147" t="s">
        <v>846</v>
      </c>
      <c r="D137" s="224">
        <v>0</v>
      </c>
      <c r="E137" s="221">
        <v>0</v>
      </c>
      <c r="F137" s="221">
        <f t="shared" si="2"/>
        <v>0</v>
      </c>
      <c r="G137" s="243" t="s">
        <v>419</v>
      </c>
      <c r="H137" s="77"/>
      <c r="I137" s="24"/>
    </row>
    <row r="138" spans="1:9" s="25" customFormat="1" x14ac:dyDescent="0.25">
      <c r="A138" s="146" t="s">
        <v>398</v>
      </c>
      <c r="B138" s="31" t="s">
        <v>399</v>
      </c>
      <c r="C138" s="147" t="s">
        <v>846</v>
      </c>
      <c r="D138" s="224">
        <f>D123*20%-1.548</f>
        <v>0</v>
      </c>
      <c r="E138" s="221">
        <f>E123*20%</f>
        <v>1.6859999999999987E-3</v>
      </c>
      <c r="F138" s="221">
        <f t="shared" si="2"/>
        <v>1.6859999999999987E-3</v>
      </c>
      <c r="G138" s="243" t="s">
        <v>419</v>
      </c>
      <c r="H138" s="77"/>
      <c r="I138" s="24"/>
    </row>
    <row r="139" spans="1:9" s="25" customFormat="1" x14ac:dyDescent="0.25">
      <c r="A139" s="146" t="s">
        <v>400</v>
      </c>
      <c r="B139" s="37" t="s">
        <v>401</v>
      </c>
      <c r="C139" s="147" t="s">
        <v>846</v>
      </c>
      <c r="D139" s="224">
        <f>D148</f>
        <v>9.1328445048479026</v>
      </c>
      <c r="E139" s="221">
        <f>E148</f>
        <v>130.77276000000006</v>
      </c>
      <c r="F139" s="221">
        <f t="shared" si="2"/>
        <v>121.63991549515217</v>
      </c>
      <c r="G139" s="243">
        <f>E139/D139-100%</f>
        <v>13.318951771332927</v>
      </c>
      <c r="H139" s="77"/>
      <c r="I139" s="24"/>
    </row>
    <row r="140" spans="1:9" s="25" customFormat="1" x14ac:dyDescent="0.25">
      <c r="A140" s="146" t="s">
        <v>31</v>
      </c>
      <c r="B140" s="27" t="s">
        <v>250</v>
      </c>
      <c r="C140" s="147" t="s">
        <v>846</v>
      </c>
      <c r="D140" s="224">
        <v>0</v>
      </c>
      <c r="E140" s="221">
        <v>0</v>
      </c>
      <c r="F140" s="221">
        <f t="shared" si="2"/>
        <v>0</v>
      </c>
      <c r="G140" s="243" t="s">
        <v>419</v>
      </c>
      <c r="H140" s="77"/>
      <c r="I140" s="24"/>
    </row>
    <row r="141" spans="1:9" s="25" customFormat="1" ht="31.5" x14ac:dyDescent="0.25">
      <c r="A141" s="146" t="s">
        <v>402</v>
      </c>
      <c r="B141" s="30" t="s">
        <v>251</v>
      </c>
      <c r="C141" s="147" t="s">
        <v>846</v>
      </c>
      <c r="D141" s="224">
        <v>0</v>
      </c>
      <c r="E141" s="221">
        <v>0</v>
      </c>
      <c r="F141" s="221">
        <f t="shared" si="2"/>
        <v>0</v>
      </c>
      <c r="G141" s="243" t="s">
        <v>419</v>
      </c>
      <c r="H141" s="77"/>
      <c r="I141" s="24"/>
    </row>
    <row r="142" spans="1:9" s="25" customFormat="1" ht="31.5" x14ac:dyDescent="0.25">
      <c r="A142" s="146" t="s">
        <v>403</v>
      </c>
      <c r="B142" s="30" t="s">
        <v>252</v>
      </c>
      <c r="C142" s="147" t="s">
        <v>846</v>
      </c>
      <c r="D142" s="224">
        <v>0</v>
      </c>
      <c r="E142" s="221">
        <v>0</v>
      </c>
      <c r="F142" s="221">
        <f t="shared" si="2"/>
        <v>0</v>
      </c>
      <c r="G142" s="243" t="s">
        <v>419</v>
      </c>
      <c r="H142" s="77"/>
      <c r="I142" s="24"/>
    </row>
    <row r="143" spans="1:9" s="25" customFormat="1" ht="31.5" x14ac:dyDescent="0.25">
      <c r="A143" s="146" t="s">
        <v>404</v>
      </c>
      <c r="B143" s="30" t="s">
        <v>253</v>
      </c>
      <c r="C143" s="147" t="s">
        <v>846</v>
      </c>
      <c r="D143" s="224">
        <v>0</v>
      </c>
      <c r="E143" s="221">
        <v>0</v>
      </c>
      <c r="F143" s="221">
        <f t="shared" si="2"/>
        <v>0</v>
      </c>
      <c r="G143" s="243" t="s">
        <v>419</v>
      </c>
      <c r="H143" s="77"/>
      <c r="I143" s="24"/>
    </row>
    <row r="144" spans="1:9" s="25" customFormat="1" x14ac:dyDescent="0.25">
      <c r="A144" s="146" t="s">
        <v>32</v>
      </c>
      <c r="B144" s="27" t="s">
        <v>254</v>
      </c>
      <c r="C144" s="147" t="s">
        <v>846</v>
      </c>
      <c r="D144" s="224">
        <v>0</v>
      </c>
      <c r="E144" s="221">
        <v>0</v>
      </c>
      <c r="F144" s="221">
        <f t="shared" si="2"/>
        <v>0</v>
      </c>
      <c r="G144" s="243" t="s">
        <v>419</v>
      </c>
      <c r="H144" s="77"/>
      <c r="I144" s="24"/>
    </row>
    <row r="145" spans="1:9" s="25" customFormat="1" x14ac:dyDescent="0.25">
      <c r="A145" s="146" t="s">
        <v>33</v>
      </c>
      <c r="B145" s="27" t="s">
        <v>255</v>
      </c>
      <c r="C145" s="147" t="s">
        <v>846</v>
      </c>
      <c r="D145" s="224">
        <v>0</v>
      </c>
      <c r="E145" s="221">
        <v>0</v>
      </c>
      <c r="F145" s="221">
        <f t="shared" si="2"/>
        <v>0</v>
      </c>
      <c r="G145" s="243" t="s">
        <v>419</v>
      </c>
      <c r="H145" s="77"/>
      <c r="I145" s="24"/>
    </row>
    <row r="146" spans="1:9" s="25" customFormat="1" x14ac:dyDescent="0.25">
      <c r="A146" s="146" t="s">
        <v>34</v>
      </c>
      <c r="B146" s="27" t="s">
        <v>256</v>
      </c>
      <c r="C146" s="147" t="s">
        <v>846</v>
      </c>
      <c r="D146" s="224">
        <v>0</v>
      </c>
      <c r="E146" s="221">
        <v>0</v>
      </c>
      <c r="F146" s="221">
        <f t="shared" si="2"/>
        <v>0</v>
      </c>
      <c r="G146" s="243" t="s">
        <v>419</v>
      </c>
      <c r="H146" s="77"/>
      <c r="I146" s="24"/>
    </row>
    <row r="147" spans="1:9" s="25" customFormat="1" x14ac:dyDescent="0.25">
      <c r="A147" s="146" t="s">
        <v>405</v>
      </c>
      <c r="B147" s="28" t="s">
        <v>258</v>
      </c>
      <c r="C147" s="147" t="s">
        <v>846</v>
      </c>
      <c r="D147" s="224">
        <v>0</v>
      </c>
      <c r="E147" s="221">
        <v>0</v>
      </c>
      <c r="F147" s="221">
        <f t="shared" si="2"/>
        <v>0</v>
      </c>
      <c r="G147" s="243" t="s">
        <v>419</v>
      </c>
      <c r="H147" s="77"/>
      <c r="I147" s="24"/>
    </row>
    <row r="148" spans="1:9" s="25" customFormat="1" x14ac:dyDescent="0.25">
      <c r="A148" s="146" t="s">
        <v>406</v>
      </c>
      <c r="B148" s="27" t="s">
        <v>260</v>
      </c>
      <c r="C148" s="147" t="s">
        <v>846</v>
      </c>
      <c r="D148" s="224">
        <f>D109-D124-13+0.11</f>
        <v>9.1328445048479026</v>
      </c>
      <c r="E148" s="221">
        <f>E109-E124</f>
        <v>130.77276000000006</v>
      </c>
      <c r="F148" s="221">
        <f t="shared" si="2"/>
        <v>121.63991549515217</v>
      </c>
      <c r="G148" s="243">
        <f>E148/D148-100%</f>
        <v>13.318951771332927</v>
      </c>
      <c r="H148" s="77"/>
      <c r="I148" s="24"/>
    </row>
    <row r="149" spans="1:9" s="25" customFormat="1" x14ac:dyDescent="0.25">
      <c r="A149" s="146" t="s">
        <v>407</v>
      </c>
      <c r="B149" s="27" t="s">
        <v>262</v>
      </c>
      <c r="C149" s="147" t="s">
        <v>846</v>
      </c>
      <c r="D149" s="224">
        <v>0</v>
      </c>
      <c r="E149" s="221">
        <v>0</v>
      </c>
      <c r="F149" s="221">
        <f t="shared" si="2"/>
        <v>0</v>
      </c>
      <c r="G149" s="243" t="s">
        <v>419</v>
      </c>
      <c r="H149" s="77"/>
      <c r="I149" s="24"/>
    </row>
    <row r="150" spans="1:9" s="25" customFormat="1" ht="31.5" x14ac:dyDescent="0.25">
      <c r="A150" s="146" t="s">
        <v>408</v>
      </c>
      <c r="B150" s="28" t="s">
        <v>264</v>
      </c>
      <c r="C150" s="147" t="s">
        <v>846</v>
      </c>
      <c r="D150" s="224">
        <v>0</v>
      </c>
      <c r="E150" s="221">
        <v>0</v>
      </c>
      <c r="F150" s="221">
        <f t="shared" si="2"/>
        <v>0</v>
      </c>
      <c r="G150" s="243" t="s">
        <v>419</v>
      </c>
      <c r="H150" s="77"/>
      <c r="I150" s="24"/>
    </row>
    <row r="151" spans="1:9" s="25" customFormat="1" x14ac:dyDescent="0.25">
      <c r="A151" s="146" t="s">
        <v>409</v>
      </c>
      <c r="B151" s="29" t="s">
        <v>164</v>
      </c>
      <c r="C151" s="147" t="s">
        <v>846</v>
      </c>
      <c r="D151" s="224">
        <v>0</v>
      </c>
      <c r="E151" s="221">
        <v>0</v>
      </c>
      <c r="F151" s="221">
        <f t="shared" si="2"/>
        <v>0</v>
      </c>
      <c r="G151" s="243" t="s">
        <v>419</v>
      </c>
      <c r="H151" s="77"/>
      <c r="I151" s="24"/>
    </row>
    <row r="152" spans="1:9" s="25" customFormat="1" x14ac:dyDescent="0.25">
      <c r="A152" s="146" t="s">
        <v>410</v>
      </c>
      <c r="B152" s="29" t="s">
        <v>165</v>
      </c>
      <c r="C152" s="147" t="s">
        <v>846</v>
      </c>
      <c r="D152" s="224">
        <v>0</v>
      </c>
      <c r="E152" s="221">
        <v>0</v>
      </c>
      <c r="F152" s="221">
        <f>E152-D152</f>
        <v>0</v>
      </c>
      <c r="G152" s="243" t="s">
        <v>419</v>
      </c>
      <c r="H152" s="77"/>
      <c r="I152" s="24"/>
    </row>
    <row r="153" spans="1:9" s="25" customFormat="1" x14ac:dyDescent="0.25">
      <c r="A153" s="146" t="s">
        <v>411</v>
      </c>
      <c r="B153" s="27" t="s">
        <v>268</v>
      </c>
      <c r="C153" s="147" t="s">
        <v>846</v>
      </c>
      <c r="D153" s="224">
        <v>0</v>
      </c>
      <c r="E153" s="221">
        <v>0</v>
      </c>
      <c r="F153" s="221">
        <f>E153-D153</f>
        <v>0</v>
      </c>
      <c r="G153" s="243" t="s">
        <v>419</v>
      </c>
      <c r="H153" s="77"/>
      <c r="I153" s="24"/>
    </row>
    <row r="154" spans="1:9" s="25" customFormat="1" x14ac:dyDescent="0.25">
      <c r="A154" s="146" t="s">
        <v>412</v>
      </c>
      <c r="B154" s="37" t="s">
        <v>413</v>
      </c>
      <c r="C154" s="147" t="s">
        <v>846</v>
      </c>
      <c r="D154" s="221">
        <f>D155+D156+D157+D158</f>
        <v>9.1328445048479026</v>
      </c>
      <c r="E154" s="221">
        <f>E155+E156+E157+E158</f>
        <v>130.77276000000006</v>
      </c>
      <c r="F154" s="221">
        <f t="shared" ref="F154:F161" si="5">E154-D154</f>
        <v>121.63991549515217</v>
      </c>
      <c r="G154" s="243">
        <f t="shared" ref="G154:G160" si="6">E154/D154-100%</f>
        <v>13.318951771332927</v>
      </c>
      <c r="H154" s="77"/>
      <c r="I154" s="24"/>
    </row>
    <row r="155" spans="1:9" s="25" customFormat="1" x14ac:dyDescent="0.25">
      <c r="A155" s="146" t="s">
        <v>35</v>
      </c>
      <c r="B155" s="31" t="s">
        <v>414</v>
      </c>
      <c r="C155" s="147" t="s">
        <v>846</v>
      </c>
      <c r="D155" s="224">
        <v>6.14</v>
      </c>
      <c r="E155" s="229">
        <v>7.28</v>
      </c>
      <c r="F155" s="221">
        <f t="shared" si="5"/>
        <v>1.1400000000000006</v>
      </c>
      <c r="G155" s="243">
        <f t="shared" si="6"/>
        <v>0.18566775244299683</v>
      </c>
      <c r="H155" s="77"/>
      <c r="I155" s="24"/>
    </row>
    <row r="156" spans="1:9" s="25" customFormat="1" x14ac:dyDescent="0.25">
      <c r="A156" s="146" t="s">
        <v>36</v>
      </c>
      <c r="B156" s="31" t="s">
        <v>415</v>
      </c>
      <c r="C156" s="147" t="s">
        <v>846</v>
      </c>
      <c r="D156" s="224">
        <v>0</v>
      </c>
      <c r="E156" s="221">
        <v>0</v>
      </c>
      <c r="F156" s="221">
        <f t="shared" si="5"/>
        <v>0</v>
      </c>
      <c r="G156" s="243" t="s">
        <v>419</v>
      </c>
      <c r="H156" s="77"/>
      <c r="I156" s="24"/>
    </row>
    <row r="157" spans="1:9" s="25" customFormat="1" x14ac:dyDescent="0.25">
      <c r="A157" s="146" t="s">
        <v>37</v>
      </c>
      <c r="B157" s="31" t="s">
        <v>416</v>
      </c>
      <c r="C157" s="147" t="s">
        <v>846</v>
      </c>
      <c r="D157" s="224">
        <v>0</v>
      </c>
      <c r="E157" s="221">
        <v>0</v>
      </c>
      <c r="F157" s="221">
        <f t="shared" si="5"/>
        <v>0</v>
      </c>
      <c r="G157" s="243" t="s">
        <v>419</v>
      </c>
      <c r="H157" s="77"/>
      <c r="I157" s="24"/>
    </row>
    <row r="158" spans="1:9" s="25" customFormat="1" ht="16.5" thickBot="1" x14ac:dyDescent="0.3">
      <c r="A158" s="151" t="s">
        <v>38</v>
      </c>
      <c r="B158" s="31" t="s">
        <v>417</v>
      </c>
      <c r="C158" s="147" t="s">
        <v>846</v>
      </c>
      <c r="D158" s="227">
        <f>D139-D155</f>
        <v>2.9928445048479029</v>
      </c>
      <c r="E158" s="231">
        <f>E139-E155</f>
        <v>123.49276000000006</v>
      </c>
      <c r="F158" s="241">
        <f t="shared" si="5"/>
        <v>120.49991549515215</v>
      </c>
      <c r="G158" s="259">
        <f>E158/D158-100%</f>
        <v>40.262671615569282</v>
      </c>
      <c r="H158" s="260"/>
      <c r="I158" s="24"/>
    </row>
    <row r="159" spans="1:9" s="25" customFormat="1" x14ac:dyDescent="0.25">
      <c r="A159" s="144" t="s">
        <v>418</v>
      </c>
      <c r="B159" s="26" t="s">
        <v>321</v>
      </c>
      <c r="C159" s="145" t="s">
        <v>419</v>
      </c>
      <c r="D159" s="238">
        <v>0</v>
      </c>
      <c r="E159" s="223">
        <v>0</v>
      </c>
      <c r="F159" s="223">
        <f t="shared" si="5"/>
        <v>0</v>
      </c>
      <c r="G159" s="244" t="s">
        <v>419</v>
      </c>
      <c r="H159" s="256"/>
      <c r="I159" s="24"/>
    </row>
    <row r="160" spans="1:9" s="25" customFormat="1" ht="31.5" x14ac:dyDescent="0.25">
      <c r="A160" s="146" t="s">
        <v>39</v>
      </c>
      <c r="B160" s="31" t="s">
        <v>420</v>
      </c>
      <c r="C160" s="147" t="s">
        <v>846</v>
      </c>
      <c r="D160" s="224">
        <f>D109+D105+D69-0.02</f>
        <v>27.266055631059878</v>
      </c>
      <c r="E160" s="221">
        <f>E109+E105+E69</f>
        <v>200.78544000000005</v>
      </c>
      <c r="F160" s="221">
        <f t="shared" si="5"/>
        <v>173.51938436894017</v>
      </c>
      <c r="G160" s="243">
        <f t="shared" si="6"/>
        <v>6.3639342161129147</v>
      </c>
      <c r="H160" s="77"/>
      <c r="I160" s="24"/>
    </row>
    <row r="161" spans="1:9" s="25" customFormat="1" x14ac:dyDescent="0.25">
      <c r="A161" s="146" t="s">
        <v>40</v>
      </c>
      <c r="B161" s="31" t="s">
        <v>421</v>
      </c>
      <c r="C161" s="147" t="s">
        <v>846</v>
      </c>
      <c r="D161" s="224">
        <v>0</v>
      </c>
      <c r="E161" s="221">
        <v>0</v>
      </c>
      <c r="F161" s="221">
        <f t="shared" si="5"/>
        <v>0</v>
      </c>
      <c r="G161" s="243" t="s">
        <v>419</v>
      </c>
      <c r="H161" s="77"/>
      <c r="I161" s="24"/>
    </row>
    <row r="162" spans="1:9" s="25" customFormat="1" x14ac:dyDescent="0.25">
      <c r="A162" s="146" t="s">
        <v>422</v>
      </c>
      <c r="B162" s="30" t="s">
        <v>423</v>
      </c>
      <c r="C162" s="147" t="s">
        <v>846</v>
      </c>
      <c r="D162" s="224">
        <v>0</v>
      </c>
      <c r="E162" s="221">
        <v>0</v>
      </c>
      <c r="F162" s="221">
        <f>E162-D162</f>
        <v>0</v>
      </c>
      <c r="G162" s="243" t="s">
        <v>419</v>
      </c>
      <c r="H162" s="77"/>
      <c r="I162" s="24"/>
    </row>
    <row r="163" spans="1:9" s="25" customFormat="1" x14ac:dyDescent="0.25">
      <c r="A163" s="146" t="s">
        <v>41</v>
      </c>
      <c r="B163" s="31" t="s">
        <v>424</v>
      </c>
      <c r="C163" s="147" t="s">
        <v>846</v>
      </c>
      <c r="D163" s="224">
        <v>0</v>
      </c>
      <c r="E163" s="221">
        <v>0</v>
      </c>
      <c r="F163" s="221">
        <f>E163-D163</f>
        <v>0</v>
      </c>
      <c r="G163" s="243" t="s">
        <v>419</v>
      </c>
      <c r="H163" s="77"/>
      <c r="I163" s="24"/>
    </row>
    <row r="164" spans="1:9" s="25" customFormat="1" x14ac:dyDescent="0.25">
      <c r="A164" s="149" t="s">
        <v>425</v>
      </c>
      <c r="B164" s="30" t="s">
        <v>426</v>
      </c>
      <c r="C164" s="147" t="s">
        <v>846</v>
      </c>
      <c r="D164" s="224">
        <v>0</v>
      </c>
      <c r="E164" s="221">
        <v>0</v>
      </c>
      <c r="F164" s="221">
        <f>E164-D164</f>
        <v>0</v>
      </c>
      <c r="G164" s="243" t="s">
        <v>419</v>
      </c>
      <c r="H164" s="257"/>
      <c r="I164" s="24"/>
    </row>
    <row r="165" spans="1:9" s="25" customFormat="1" ht="48" thickBot="1" x14ac:dyDescent="0.3">
      <c r="A165" s="151" t="s">
        <v>42</v>
      </c>
      <c r="B165" s="38" t="s">
        <v>427</v>
      </c>
      <c r="C165" s="152" t="s">
        <v>419</v>
      </c>
      <c r="D165" s="224">
        <v>0</v>
      </c>
      <c r="E165" s="221">
        <v>0</v>
      </c>
      <c r="F165" s="221">
        <f>E165-D165</f>
        <v>0</v>
      </c>
      <c r="G165" s="243" t="s">
        <v>419</v>
      </c>
      <c r="H165" s="260"/>
      <c r="I165" s="24"/>
    </row>
    <row r="166" spans="1:9" s="25" customFormat="1" ht="16.5" thickBot="1" x14ac:dyDescent="0.3">
      <c r="A166" s="375" t="s">
        <v>428</v>
      </c>
      <c r="B166" s="376"/>
      <c r="C166" s="376"/>
      <c r="D166" s="376"/>
      <c r="E166" s="376"/>
      <c r="F166" s="376"/>
      <c r="G166" s="376"/>
      <c r="H166" s="377"/>
      <c r="I166" s="24"/>
    </row>
    <row r="167" spans="1:9" s="25" customFormat="1" x14ac:dyDescent="0.25">
      <c r="A167" s="153" t="s">
        <v>429</v>
      </c>
      <c r="B167" s="39" t="s">
        <v>430</v>
      </c>
      <c r="C167" s="147" t="s">
        <v>846</v>
      </c>
      <c r="D167" s="225">
        <v>1522.58</v>
      </c>
      <c r="E167" s="226">
        <v>1761.28251</v>
      </c>
      <c r="F167" s="226">
        <f t="shared" ref="F167:F230" si="7">E167-D167</f>
        <v>238.70251000000007</v>
      </c>
      <c r="G167" s="261">
        <f>E167/D167-100%</f>
        <v>0.15677502003178811</v>
      </c>
      <c r="H167" s="73"/>
      <c r="I167" s="24"/>
    </row>
    <row r="168" spans="1:9" s="25" customFormat="1" x14ac:dyDescent="0.25">
      <c r="A168" s="146" t="s">
        <v>43</v>
      </c>
      <c r="B168" s="27" t="s">
        <v>250</v>
      </c>
      <c r="C168" s="147" t="s">
        <v>846</v>
      </c>
      <c r="D168" s="224">
        <v>0</v>
      </c>
      <c r="E168" s="221">
        <v>0</v>
      </c>
      <c r="F168" s="221">
        <f t="shared" si="7"/>
        <v>0</v>
      </c>
      <c r="G168" s="243" t="s">
        <v>419</v>
      </c>
      <c r="H168" s="69"/>
      <c r="I168" s="24"/>
    </row>
    <row r="169" spans="1:9" s="25" customFormat="1" ht="31.5" x14ac:dyDescent="0.25">
      <c r="A169" s="146" t="s">
        <v>431</v>
      </c>
      <c r="B169" s="30" t="s">
        <v>251</v>
      </c>
      <c r="C169" s="147" t="s">
        <v>846</v>
      </c>
      <c r="D169" s="224">
        <v>0</v>
      </c>
      <c r="E169" s="221">
        <v>0</v>
      </c>
      <c r="F169" s="221">
        <f t="shared" ref="F169:F175" si="8">E169-D169</f>
        <v>0</v>
      </c>
      <c r="G169" s="243" t="s">
        <v>419</v>
      </c>
      <c r="H169" s="69"/>
      <c r="I169" s="24"/>
    </row>
    <row r="170" spans="1:9" s="25" customFormat="1" ht="31.5" x14ac:dyDescent="0.25">
      <c r="A170" s="146" t="s">
        <v>432</v>
      </c>
      <c r="B170" s="30" t="s">
        <v>252</v>
      </c>
      <c r="C170" s="147" t="s">
        <v>846</v>
      </c>
      <c r="D170" s="224">
        <v>0</v>
      </c>
      <c r="E170" s="221">
        <v>0</v>
      </c>
      <c r="F170" s="221">
        <f t="shared" si="8"/>
        <v>0</v>
      </c>
      <c r="G170" s="243" t="s">
        <v>419</v>
      </c>
      <c r="H170" s="69"/>
      <c r="I170" s="24"/>
    </row>
    <row r="171" spans="1:9" s="25" customFormat="1" ht="31.5" x14ac:dyDescent="0.25">
      <c r="A171" s="146" t="s">
        <v>433</v>
      </c>
      <c r="B171" s="30" t="s">
        <v>253</v>
      </c>
      <c r="C171" s="147" t="s">
        <v>846</v>
      </c>
      <c r="D171" s="224">
        <v>0</v>
      </c>
      <c r="E171" s="221">
        <v>0</v>
      </c>
      <c r="F171" s="221">
        <f t="shared" si="8"/>
        <v>0</v>
      </c>
      <c r="G171" s="243" t="s">
        <v>419</v>
      </c>
      <c r="H171" s="69"/>
      <c r="I171" s="24"/>
    </row>
    <row r="172" spans="1:9" s="25" customFormat="1" x14ac:dyDescent="0.25">
      <c r="A172" s="146" t="s">
        <v>44</v>
      </c>
      <c r="B172" s="27" t="s">
        <v>254</v>
      </c>
      <c r="C172" s="147" t="s">
        <v>846</v>
      </c>
      <c r="D172" s="224">
        <v>0</v>
      </c>
      <c r="E172" s="221">
        <v>0</v>
      </c>
      <c r="F172" s="221">
        <f t="shared" si="8"/>
        <v>0</v>
      </c>
      <c r="G172" s="243" t="s">
        <v>419</v>
      </c>
      <c r="H172" s="69"/>
      <c r="I172" s="24"/>
    </row>
    <row r="173" spans="1:9" s="25" customFormat="1" x14ac:dyDescent="0.25">
      <c r="A173" s="146" t="s">
        <v>45</v>
      </c>
      <c r="B173" s="27" t="s">
        <v>255</v>
      </c>
      <c r="C173" s="147" t="s">
        <v>846</v>
      </c>
      <c r="D173" s="224">
        <v>0</v>
      </c>
      <c r="E173" s="221">
        <v>0</v>
      </c>
      <c r="F173" s="221">
        <f t="shared" si="8"/>
        <v>0</v>
      </c>
      <c r="G173" s="243" t="s">
        <v>419</v>
      </c>
      <c r="H173" s="69"/>
      <c r="I173" s="24"/>
    </row>
    <row r="174" spans="1:9" s="25" customFormat="1" x14ac:dyDescent="0.25">
      <c r="A174" s="146" t="s">
        <v>46</v>
      </c>
      <c r="B174" s="27" t="s">
        <v>256</v>
      </c>
      <c r="C174" s="147" t="s">
        <v>846</v>
      </c>
      <c r="D174" s="224">
        <v>0</v>
      </c>
      <c r="E174" s="221">
        <v>0</v>
      </c>
      <c r="F174" s="221">
        <f t="shared" si="8"/>
        <v>0</v>
      </c>
      <c r="G174" s="243" t="s">
        <v>419</v>
      </c>
      <c r="H174" s="69"/>
      <c r="I174" s="24"/>
    </row>
    <row r="175" spans="1:9" s="25" customFormat="1" x14ac:dyDescent="0.25">
      <c r="A175" s="146" t="s">
        <v>434</v>
      </c>
      <c r="B175" s="27" t="s">
        <v>258</v>
      </c>
      <c r="C175" s="147" t="s">
        <v>846</v>
      </c>
      <c r="D175" s="224">
        <v>0</v>
      </c>
      <c r="E175" s="221">
        <v>0</v>
      </c>
      <c r="F175" s="221">
        <f t="shared" si="8"/>
        <v>0</v>
      </c>
      <c r="G175" s="243" t="s">
        <v>419</v>
      </c>
      <c r="H175" s="69"/>
      <c r="I175" s="24"/>
    </row>
    <row r="176" spans="1:9" s="25" customFormat="1" x14ac:dyDescent="0.25">
      <c r="A176" s="146" t="s">
        <v>435</v>
      </c>
      <c r="B176" s="27" t="s">
        <v>260</v>
      </c>
      <c r="C176" s="147" t="s">
        <v>846</v>
      </c>
      <c r="D176" s="224">
        <v>1512.86</v>
      </c>
      <c r="E176" s="221">
        <v>1760.0882799999999</v>
      </c>
      <c r="F176" s="221">
        <f t="shared" si="7"/>
        <v>247.22828000000004</v>
      </c>
      <c r="G176" s="243">
        <f>E176/D176-100%</f>
        <v>0.16341781790780385</v>
      </c>
      <c r="H176" s="69"/>
      <c r="I176" s="24"/>
    </row>
    <row r="177" spans="1:9" s="25" customFormat="1" x14ac:dyDescent="0.25">
      <c r="A177" s="146" t="s">
        <v>436</v>
      </c>
      <c r="B177" s="27" t="s">
        <v>262</v>
      </c>
      <c r="C177" s="147" t="s">
        <v>846</v>
      </c>
      <c r="D177" s="224">
        <v>0</v>
      </c>
      <c r="E177" s="221">
        <v>0</v>
      </c>
      <c r="F177" s="221">
        <f t="shared" ref="F177:F183" si="9">E177-D177</f>
        <v>0</v>
      </c>
      <c r="G177" s="243" t="s">
        <v>419</v>
      </c>
      <c r="H177" s="69"/>
      <c r="I177" s="24"/>
    </row>
    <row r="178" spans="1:9" s="25" customFormat="1" ht="31.5" x14ac:dyDescent="0.25">
      <c r="A178" s="146" t="s">
        <v>437</v>
      </c>
      <c r="B178" s="28" t="s">
        <v>264</v>
      </c>
      <c r="C178" s="147" t="s">
        <v>846</v>
      </c>
      <c r="D178" s="224">
        <v>0</v>
      </c>
      <c r="E178" s="221">
        <v>0</v>
      </c>
      <c r="F178" s="221">
        <f t="shared" si="9"/>
        <v>0</v>
      </c>
      <c r="G178" s="243" t="s">
        <v>419</v>
      </c>
      <c r="H178" s="69"/>
      <c r="I178" s="24"/>
    </row>
    <row r="179" spans="1:9" s="25" customFormat="1" x14ac:dyDescent="0.25">
      <c r="A179" s="146" t="s">
        <v>438</v>
      </c>
      <c r="B179" s="29" t="s">
        <v>164</v>
      </c>
      <c r="C179" s="147" t="s">
        <v>846</v>
      </c>
      <c r="D179" s="224">
        <v>0</v>
      </c>
      <c r="E179" s="221">
        <v>0</v>
      </c>
      <c r="F179" s="221">
        <f t="shared" si="9"/>
        <v>0</v>
      </c>
      <c r="G179" s="243" t="s">
        <v>419</v>
      </c>
      <c r="H179" s="69"/>
      <c r="I179" s="24"/>
    </row>
    <row r="180" spans="1:9" s="25" customFormat="1" x14ac:dyDescent="0.25">
      <c r="A180" s="146" t="s">
        <v>439</v>
      </c>
      <c r="B180" s="29" t="s">
        <v>165</v>
      </c>
      <c r="C180" s="147" t="s">
        <v>846</v>
      </c>
      <c r="D180" s="224">
        <v>0</v>
      </c>
      <c r="E180" s="221">
        <v>0</v>
      </c>
      <c r="F180" s="221">
        <f t="shared" si="9"/>
        <v>0</v>
      </c>
      <c r="G180" s="243" t="s">
        <v>419</v>
      </c>
      <c r="H180" s="69"/>
      <c r="I180" s="24"/>
    </row>
    <row r="181" spans="1:9" s="25" customFormat="1" ht="47.25" x14ac:dyDescent="0.25">
      <c r="A181" s="146" t="s">
        <v>440</v>
      </c>
      <c r="B181" s="31" t="s">
        <v>441</v>
      </c>
      <c r="C181" s="147" t="s">
        <v>846</v>
      </c>
      <c r="D181" s="224">
        <v>0</v>
      </c>
      <c r="E181" s="221">
        <v>0</v>
      </c>
      <c r="F181" s="221">
        <f t="shared" si="9"/>
        <v>0</v>
      </c>
      <c r="G181" s="243" t="s">
        <v>419</v>
      </c>
      <c r="H181" s="69"/>
      <c r="I181" s="24"/>
    </row>
    <row r="182" spans="1:9" s="25" customFormat="1" x14ac:dyDescent="0.25">
      <c r="A182" s="146" t="s">
        <v>442</v>
      </c>
      <c r="B182" s="30" t="s">
        <v>443</v>
      </c>
      <c r="C182" s="147" t="s">
        <v>846</v>
      </c>
      <c r="D182" s="224">
        <v>0</v>
      </c>
      <c r="E182" s="221">
        <v>0</v>
      </c>
      <c r="F182" s="221">
        <f t="shared" si="9"/>
        <v>0</v>
      </c>
      <c r="G182" s="243" t="s">
        <v>419</v>
      </c>
      <c r="H182" s="69"/>
      <c r="I182" s="24"/>
    </row>
    <row r="183" spans="1:9" s="25" customFormat="1" ht="31.5" x14ac:dyDescent="0.25">
      <c r="A183" s="146" t="s">
        <v>444</v>
      </c>
      <c r="B183" s="30" t="s">
        <v>445</v>
      </c>
      <c r="C183" s="147" t="s">
        <v>846</v>
      </c>
      <c r="D183" s="224">
        <v>0</v>
      </c>
      <c r="E183" s="221">
        <v>0</v>
      </c>
      <c r="F183" s="221">
        <f t="shared" si="9"/>
        <v>0</v>
      </c>
      <c r="G183" s="243" t="s">
        <v>419</v>
      </c>
      <c r="H183" s="69"/>
      <c r="I183" s="24"/>
    </row>
    <row r="184" spans="1:9" s="25" customFormat="1" x14ac:dyDescent="0.25">
      <c r="A184" s="146" t="s">
        <v>446</v>
      </c>
      <c r="B184" s="27" t="s">
        <v>268</v>
      </c>
      <c r="C184" s="147" t="s">
        <v>846</v>
      </c>
      <c r="D184" s="224">
        <f>D167-D176</f>
        <v>9.7200000000000273</v>
      </c>
      <c r="E184" s="221">
        <f>E167-E176</f>
        <v>1.1942300000000614</v>
      </c>
      <c r="F184" s="221">
        <f t="shared" si="7"/>
        <v>-8.5257699999999659</v>
      </c>
      <c r="G184" s="243">
        <f>E184/D184-100%</f>
        <v>-0.87713683127571418</v>
      </c>
      <c r="H184" s="69"/>
      <c r="I184" s="24"/>
    </row>
    <row r="185" spans="1:9" s="25" customFormat="1" x14ac:dyDescent="0.25">
      <c r="A185" s="146" t="s">
        <v>447</v>
      </c>
      <c r="B185" s="37" t="s">
        <v>448</v>
      </c>
      <c r="C185" s="147" t="s">
        <v>846</v>
      </c>
      <c r="D185" s="224">
        <v>1507.86</v>
      </c>
      <c r="E185" s="221">
        <v>1567.46343</v>
      </c>
      <c r="F185" s="221">
        <f t="shared" si="7"/>
        <v>59.603430000000117</v>
      </c>
      <c r="G185" s="243">
        <f>E185/D185-100%</f>
        <v>3.9528490708686581E-2</v>
      </c>
      <c r="H185" s="69"/>
      <c r="I185" s="24"/>
    </row>
    <row r="186" spans="1:9" s="25" customFormat="1" x14ac:dyDescent="0.25">
      <c r="A186" s="146" t="s">
        <v>449</v>
      </c>
      <c r="B186" s="31" t="s">
        <v>450</v>
      </c>
      <c r="C186" s="147" t="s">
        <v>846</v>
      </c>
      <c r="D186" s="224">
        <v>0</v>
      </c>
      <c r="E186" s="221">
        <v>0</v>
      </c>
      <c r="F186" s="221">
        <f>E186-D186</f>
        <v>0</v>
      </c>
      <c r="G186" s="243" t="s">
        <v>419</v>
      </c>
      <c r="H186" s="69"/>
      <c r="I186" s="24"/>
    </row>
    <row r="187" spans="1:9" s="25" customFormat="1" x14ac:dyDescent="0.25">
      <c r="A187" s="146" t="s">
        <v>451</v>
      </c>
      <c r="B187" s="31" t="s">
        <v>452</v>
      </c>
      <c r="C187" s="147" t="s">
        <v>846</v>
      </c>
      <c r="D187" s="221">
        <f>D188</f>
        <v>939.44</v>
      </c>
      <c r="E187" s="221">
        <f>E188+E189</f>
        <v>953.65233999999998</v>
      </c>
      <c r="F187" s="221">
        <f t="shared" si="7"/>
        <v>14.212339999999926</v>
      </c>
      <c r="G187" s="243">
        <f>E187/D187-100%</f>
        <v>1.5128523375627978E-2</v>
      </c>
      <c r="H187" s="69"/>
      <c r="I187" s="24"/>
    </row>
    <row r="188" spans="1:9" s="25" customFormat="1" x14ac:dyDescent="0.25">
      <c r="A188" s="146" t="s">
        <v>453</v>
      </c>
      <c r="B188" s="30" t="s">
        <v>454</v>
      </c>
      <c r="C188" s="147" t="s">
        <v>846</v>
      </c>
      <c r="D188" s="224">
        <v>939.44</v>
      </c>
      <c r="E188" s="221">
        <v>953.65233999999998</v>
      </c>
      <c r="F188" s="221">
        <f t="shared" si="7"/>
        <v>14.212339999999926</v>
      </c>
      <c r="G188" s="243">
        <f>E188/D188-100%</f>
        <v>1.5128523375627978E-2</v>
      </c>
      <c r="H188" s="69"/>
      <c r="I188" s="24"/>
    </row>
    <row r="189" spans="1:9" s="25" customFormat="1" x14ac:dyDescent="0.25">
      <c r="A189" s="146" t="s">
        <v>455</v>
      </c>
      <c r="B189" s="30" t="s">
        <v>456</v>
      </c>
      <c r="C189" s="147" t="s">
        <v>846</v>
      </c>
      <c r="D189" s="224"/>
      <c r="E189" s="221">
        <v>0</v>
      </c>
      <c r="F189" s="221">
        <f>E189-D189</f>
        <v>0</v>
      </c>
      <c r="G189" s="243" t="s">
        <v>419</v>
      </c>
      <c r="H189" s="69"/>
      <c r="I189" s="24"/>
    </row>
    <row r="190" spans="1:9" s="25" customFormat="1" x14ac:dyDescent="0.25">
      <c r="A190" s="146" t="s">
        <v>457</v>
      </c>
      <c r="B190" s="30" t="s">
        <v>458</v>
      </c>
      <c r="C190" s="147" t="s">
        <v>846</v>
      </c>
      <c r="D190" s="224">
        <v>0</v>
      </c>
      <c r="E190" s="221">
        <v>0</v>
      </c>
      <c r="F190" s="221">
        <f>E190-D190</f>
        <v>0</v>
      </c>
      <c r="G190" s="243" t="s">
        <v>419</v>
      </c>
      <c r="H190" s="69"/>
      <c r="I190" s="24"/>
    </row>
    <row r="191" spans="1:9" s="25" customFormat="1" ht="31.5" x14ac:dyDescent="0.25">
      <c r="A191" s="146" t="s">
        <v>459</v>
      </c>
      <c r="B191" s="31" t="s">
        <v>460</v>
      </c>
      <c r="C191" s="147" t="s">
        <v>846</v>
      </c>
      <c r="D191" s="224">
        <v>0</v>
      </c>
      <c r="E191" s="221">
        <v>0</v>
      </c>
      <c r="F191" s="221">
        <f>E191-D191</f>
        <v>0</v>
      </c>
      <c r="G191" s="243" t="s">
        <v>419</v>
      </c>
      <c r="H191" s="69"/>
      <c r="I191" s="24"/>
    </row>
    <row r="192" spans="1:9" s="25" customFormat="1" ht="31.5" x14ac:dyDescent="0.25">
      <c r="A192" s="146" t="s">
        <v>461</v>
      </c>
      <c r="B192" s="31" t="s">
        <v>462</v>
      </c>
      <c r="C192" s="147" t="s">
        <v>846</v>
      </c>
      <c r="D192" s="224">
        <v>380.28</v>
      </c>
      <c r="E192" s="221">
        <v>445.52417000000003</v>
      </c>
      <c r="F192" s="221">
        <f t="shared" si="7"/>
        <v>65.244170000000054</v>
      </c>
      <c r="G192" s="243">
        <f>E192/D192-100%</f>
        <v>0.17156876512043762</v>
      </c>
      <c r="H192" s="69"/>
      <c r="I192" s="24"/>
    </row>
    <row r="193" spans="1:9" s="25" customFormat="1" x14ac:dyDescent="0.25">
      <c r="A193" s="146" t="s">
        <v>463</v>
      </c>
      <c r="B193" s="31" t="s">
        <v>464</v>
      </c>
      <c r="C193" s="147" t="s">
        <v>846</v>
      </c>
      <c r="D193" s="224">
        <v>0</v>
      </c>
      <c r="E193" s="221">
        <v>0</v>
      </c>
      <c r="F193" s="221">
        <f>E193-D193</f>
        <v>0</v>
      </c>
      <c r="G193" s="243" t="s">
        <v>419</v>
      </c>
      <c r="H193" s="69"/>
      <c r="I193" s="24"/>
    </row>
    <row r="194" spans="1:9" s="25" customFormat="1" x14ac:dyDescent="0.25">
      <c r="A194" s="146" t="s">
        <v>465</v>
      </c>
      <c r="B194" s="31" t="s">
        <v>466</v>
      </c>
      <c r="C194" s="147" t="s">
        <v>846</v>
      </c>
      <c r="D194" s="224">
        <v>26.61</v>
      </c>
      <c r="E194" s="221">
        <v>32.402999999999999</v>
      </c>
      <c r="F194" s="221">
        <f t="shared" si="7"/>
        <v>5.7929999999999993</v>
      </c>
      <c r="G194" s="243">
        <f t="shared" ref="G194:G200" si="10">E194/D194-100%</f>
        <v>0.21770011273957146</v>
      </c>
      <c r="H194" s="69"/>
      <c r="I194" s="24"/>
    </row>
    <row r="195" spans="1:9" s="25" customFormat="1" x14ac:dyDescent="0.25">
      <c r="A195" s="146" t="s">
        <v>467</v>
      </c>
      <c r="B195" s="31" t="s">
        <v>468</v>
      </c>
      <c r="C195" s="147" t="s">
        <v>846</v>
      </c>
      <c r="D195" s="224">
        <v>8.8819999999999997</v>
      </c>
      <c r="E195" s="221">
        <v>9.3686489999999996</v>
      </c>
      <c r="F195" s="221">
        <f t="shared" si="7"/>
        <v>0.48664899999999989</v>
      </c>
      <c r="G195" s="243">
        <f t="shared" si="10"/>
        <v>5.4790475118216664E-2</v>
      </c>
      <c r="H195" s="69"/>
      <c r="I195" s="24"/>
    </row>
    <row r="196" spans="1:9" s="25" customFormat="1" x14ac:dyDescent="0.25">
      <c r="A196" s="146" t="s">
        <v>469</v>
      </c>
      <c r="B196" s="31" t="s">
        <v>470</v>
      </c>
      <c r="C196" s="147" t="s">
        <v>846</v>
      </c>
      <c r="D196" s="224">
        <f>37.27-D195</f>
        <v>28.388000000000005</v>
      </c>
      <c r="E196" s="229">
        <f>82.47255-E195</f>
        <v>73.103900999999993</v>
      </c>
      <c r="F196" s="221">
        <f t="shared" si="7"/>
        <v>44.715900999999988</v>
      </c>
      <c r="G196" s="243">
        <f t="shared" si="10"/>
        <v>1.5751691207552478</v>
      </c>
      <c r="H196" s="69"/>
      <c r="I196" s="24"/>
    </row>
    <row r="197" spans="1:9" s="25" customFormat="1" x14ac:dyDescent="0.25">
      <c r="A197" s="146" t="s">
        <v>471</v>
      </c>
      <c r="B197" s="30" t="s">
        <v>472</v>
      </c>
      <c r="C197" s="147" t="s">
        <v>846</v>
      </c>
      <c r="D197" s="224">
        <v>6.6909999999999998</v>
      </c>
      <c r="E197" s="221">
        <v>15.613</v>
      </c>
      <c r="F197" s="221">
        <f t="shared" si="7"/>
        <v>8.9220000000000006</v>
      </c>
      <c r="G197" s="243">
        <f t="shared" si="10"/>
        <v>1.3334329696607381</v>
      </c>
      <c r="H197" s="69"/>
      <c r="I197" s="24"/>
    </row>
    <row r="198" spans="1:9" s="25" customFormat="1" x14ac:dyDescent="0.25">
      <c r="A198" s="146" t="s">
        <v>473</v>
      </c>
      <c r="B198" s="31" t="s">
        <v>474</v>
      </c>
      <c r="C198" s="147" t="s">
        <v>846</v>
      </c>
      <c r="D198" s="224">
        <v>2.3929999999999998</v>
      </c>
      <c r="E198" s="221">
        <v>3.452</v>
      </c>
      <c r="F198" s="221">
        <f t="shared" si="7"/>
        <v>1.0590000000000002</v>
      </c>
      <c r="G198" s="243">
        <f t="shared" si="10"/>
        <v>0.44254074383618902</v>
      </c>
      <c r="H198" s="69"/>
      <c r="I198" s="24"/>
    </row>
    <row r="199" spans="1:9" s="25" customFormat="1" x14ac:dyDescent="0.25">
      <c r="A199" s="146" t="s">
        <v>475</v>
      </c>
      <c r="B199" s="31" t="s">
        <v>476</v>
      </c>
      <c r="C199" s="147" t="s">
        <v>846</v>
      </c>
      <c r="D199" s="224">
        <v>15.441000000000001</v>
      </c>
      <c r="E199" s="221">
        <v>14.768000000000001</v>
      </c>
      <c r="F199" s="221">
        <f t="shared" si="7"/>
        <v>-0.67300000000000004</v>
      </c>
      <c r="G199" s="243">
        <f t="shared" si="10"/>
        <v>-4.3585260022019345E-2</v>
      </c>
      <c r="H199" s="69"/>
      <c r="I199" s="24"/>
    </row>
    <row r="200" spans="1:9" s="25" customFormat="1" x14ac:dyDescent="0.25">
      <c r="A200" s="146" t="s">
        <v>477</v>
      </c>
      <c r="B200" s="31" t="s">
        <v>478</v>
      </c>
      <c r="C200" s="147" t="s">
        <v>846</v>
      </c>
      <c r="D200" s="224">
        <v>11.701000000000001</v>
      </c>
      <c r="E200" s="221">
        <v>9.6000000000000002E-2</v>
      </c>
      <c r="F200" s="221">
        <f t="shared" si="7"/>
        <v>-11.605</v>
      </c>
      <c r="G200" s="243">
        <f t="shared" si="10"/>
        <v>-0.9917955730279463</v>
      </c>
      <c r="H200" s="69"/>
      <c r="I200" s="24"/>
    </row>
    <row r="201" spans="1:9" s="25" customFormat="1" ht="47.25" x14ac:dyDescent="0.25">
      <c r="A201" s="146" t="s">
        <v>479</v>
      </c>
      <c r="B201" s="31" t="s">
        <v>480</v>
      </c>
      <c r="C201" s="147" t="s">
        <v>846</v>
      </c>
      <c r="D201" s="224">
        <v>0</v>
      </c>
      <c r="E201" s="221">
        <v>0</v>
      </c>
      <c r="F201" s="221">
        <f>E201-D201</f>
        <v>0</v>
      </c>
      <c r="G201" s="243" t="s">
        <v>419</v>
      </c>
      <c r="H201" s="69"/>
      <c r="I201" s="24"/>
    </row>
    <row r="202" spans="1:9" s="25" customFormat="1" x14ac:dyDescent="0.25">
      <c r="A202" s="146" t="s">
        <v>481</v>
      </c>
      <c r="B202" s="31" t="s">
        <v>482</v>
      </c>
      <c r="C202" s="147" t="s">
        <v>846</v>
      </c>
      <c r="D202" s="224">
        <f>D185-D187-D192-D194-D195-D196-D198-D199-D200</f>
        <v>94.724999999999852</v>
      </c>
      <c r="E202" s="221">
        <f>E185-E187-E192-E194-E195-E196-E199-E200</f>
        <v>38.547370000000022</v>
      </c>
      <c r="F202" s="221">
        <f t="shared" si="7"/>
        <v>-56.17762999999983</v>
      </c>
      <c r="G202" s="243">
        <f>E202/D202-100%</f>
        <v>-0.59306022697281513</v>
      </c>
      <c r="H202" s="69"/>
      <c r="I202" s="24"/>
    </row>
    <row r="203" spans="1:9" s="25" customFormat="1" x14ac:dyDescent="0.25">
      <c r="A203" s="146" t="s">
        <v>483</v>
      </c>
      <c r="B203" s="37" t="s">
        <v>484</v>
      </c>
      <c r="C203" s="147" t="s">
        <v>846</v>
      </c>
      <c r="D203" s="224">
        <v>0</v>
      </c>
      <c r="E203" s="221">
        <v>0</v>
      </c>
      <c r="F203" s="221">
        <f t="shared" ref="F203:F209" si="11">E203-D203</f>
        <v>0</v>
      </c>
      <c r="G203" s="243" t="s">
        <v>419</v>
      </c>
      <c r="H203" s="69"/>
      <c r="I203" s="24"/>
    </row>
    <row r="204" spans="1:9" s="25" customFormat="1" x14ac:dyDescent="0.25">
      <c r="A204" s="146" t="s">
        <v>485</v>
      </c>
      <c r="B204" s="31" t="s">
        <v>486</v>
      </c>
      <c r="C204" s="147" t="s">
        <v>846</v>
      </c>
      <c r="D204" s="224">
        <v>0</v>
      </c>
      <c r="E204" s="221">
        <v>0</v>
      </c>
      <c r="F204" s="221">
        <f t="shared" si="11"/>
        <v>0</v>
      </c>
      <c r="G204" s="243" t="s">
        <v>419</v>
      </c>
      <c r="H204" s="69"/>
      <c r="I204" s="24"/>
    </row>
    <row r="205" spans="1:9" s="25" customFormat="1" ht="31.5" x14ac:dyDescent="0.25">
      <c r="A205" s="146" t="s">
        <v>487</v>
      </c>
      <c r="B205" s="31" t="s">
        <v>488</v>
      </c>
      <c r="C205" s="147" t="s">
        <v>846</v>
      </c>
      <c r="D205" s="224">
        <v>0</v>
      </c>
      <c r="E205" s="221">
        <v>0</v>
      </c>
      <c r="F205" s="221">
        <f t="shared" si="11"/>
        <v>0</v>
      </c>
      <c r="G205" s="243" t="s">
        <v>419</v>
      </c>
      <c r="H205" s="69"/>
      <c r="I205" s="24"/>
    </row>
    <row r="206" spans="1:9" s="25" customFormat="1" ht="31.5" x14ac:dyDescent="0.25">
      <c r="A206" s="146" t="s">
        <v>489</v>
      </c>
      <c r="B206" s="30" t="s">
        <v>490</v>
      </c>
      <c r="C206" s="147" t="s">
        <v>846</v>
      </c>
      <c r="D206" s="224">
        <v>0</v>
      </c>
      <c r="E206" s="221">
        <v>0</v>
      </c>
      <c r="F206" s="221">
        <f t="shared" si="11"/>
        <v>0</v>
      </c>
      <c r="G206" s="243" t="s">
        <v>419</v>
      </c>
      <c r="H206" s="69"/>
      <c r="I206" s="24"/>
    </row>
    <row r="207" spans="1:9" s="25" customFormat="1" x14ac:dyDescent="0.25">
      <c r="A207" s="146" t="s">
        <v>491</v>
      </c>
      <c r="B207" s="32" t="s">
        <v>209</v>
      </c>
      <c r="C207" s="147" t="s">
        <v>846</v>
      </c>
      <c r="D207" s="224">
        <v>0</v>
      </c>
      <c r="E207" s="221">
        <v>0</v>
      </c>
      <c r="F207" s="221">
        <f t="shared" si="11"/>
        <v>0</v>
      </c>
      <c r="G207" s="243" t="s">
        <v>419</v>
      </c>
      <c r="H207" s="69"/>
      <c r="I207" s="24"/>
    </row>
    <row r="208" spans="1:9" s="25" customFormat="1" ht="31.5" x14ac:dyDescent="0.25">
      <c r="A208" s="146" t="s">
        <v>492</v>
      </c>
      <c r="B208" s="32" t="s">
        <v>213</v>
      </c>
      <c r="C208" s="147" t="s">
        <v>846</v>
      </c>
      <c r="D208" s="224">
        <v>0</v>
      </c>
      <c r="E208" s="221">
        <v>0</v>
      </c>
      <c r="F208" s="221">
        <f t="shared" si="11"/>
        <v>0</v>
      </c>
      <c r="G208" s="243" t="s">
        <v>419</v>
      </c>
      <c r="H208" s="69"/>
      <c r="I208" s="24"/>
    </row>
    <row r="209" spans="1:9" s="25" customFormat="1" x14ac:dyDescent="0.25">
      <c r="A209" s="146" t="s">
        <v>493</v>
      </c>
      <c r="B209" s="31" t="s">
        <v>494</v>
      </c>
      <c r="C209" s="147" t="s">
        <v>846</v>
      </c>
      <c r="D209" s="224">
        <v>0</v>
      </c>
      <c r="E209" s="221">
        <v>0</v>
      </c>
      <c r="F209" s="221">
        <f t="shared" si="11"/>
        <v>0</v>
      </c>
      <c r="G209" s="243" t="s">
        <v>419</v>
      </c>
      <c r="H209" s="69"/>
      <c r="I209" s="24"/>
    </row>
    <row r="210" spans="1:9" s="25" customFormat="1" x14ac:dyDescent="0.25">
      <c r="A210" s="146" t="s">
        <v>495</v>
      </c>
      <c r="B210" s="37" t="s">
        <v>496</v>
      </c>
      <c r="C210" s="147" t="s">
        <v>846</v>
      </c>
      <c r="D210" s="224">
        <f>D211+D218+D219</f>
        <v>7.31</v>
      </c>
      <c r="E210" s="221">
        <f>E211+E218+E219</f>
        <v>11.526999999999999</v>
      </c>
      <c r="F210" s="221">
        <f t="shared" si="7"/>
        <v>4.2169999999999996</v>
      </c>
      <c r="G210" s="243">
        <f>E210/D210-100%</f>
        <v>0.57688098495212037</v>
      </c>
      <c r="H210" s="69"/>
      <c r="I210" s="24"/>
    </row>
    <row r="211" spans="1:9" s="25" customFormat="1" x14ac:dyDescent="0.25">
      <c r="A211" s="146" t="s">
        <v>497</v>
      </c>
      <c r="B211" s="31" t="s">
        <v>498</v>
      </c>
      <c r="C211" s="147" t="s">
        <v>846</v>
      </c>
      <c r="D211" s="224">
        <f>D212+D213+D214+D215+D216+D217</f>
        <v>7.31</v>
      </c>
      <c r="E211" s="221">
        <f>E212+E213+E214+E215+E216+E217</f>
        <v>11.526999999999999</v>
      </c>
      <c r="F211" s="221">
        <f t="shared" si="7"/>
        <v>4.2169999999999996</v>
      </c>
      <c r="G211" s="243">
        <f>E211/D211-100%</f>
        <v>0.57688098495212037</v>
      </c>
      <c r="H211" s="69"/>
      <c r="I211" s="24"/>
    </row>
    <row r="212" spans="1:9" s="25" customFormat="1" x14ac:dyDescent="0.25">
      <c r="A212" s="146" t="s">
        <v>499</v>
      </c>
      <c r="B212" s="30" t="s">
        <v>500</v>
      </c>
      <c r="C212" s="147" t="s">
        <v>846</v>
      </c>
      <c r="D212" s="224">
        <v>0</v>
      </c>
      <c r="E212" s="221">
        <v>0</v>
      </c>
      <c r="F212" s="221">
        <f t="shared" si="7"/>
        <v>0</v>
      </c>
      <c r="G212" s="243" t="s">
        <v>419</v>
      </c>
      <c r="H212" s="69"/>
      <c r="I212" s="24"/>
    </row>
    <row r="213" spans="1:9" s="25" customFormat="1" x14ac:dyDescent="0.25">
      <c r="A213" s="146" t="s">
        <v>501</v>
      </c>
      <c r="B213" s="30" t="s">
        <v>502</v>
      </c>
      <c r="C213" s="147" t="s">
        <v>846</v>
      </c>
      <c r="D213" s="224">
        <v>0</v>
      </c>
      <c r="E213" s="221">
        <v>6.4619999999999997</v>
      </c>
      <c r="F213" s="221">
        <f t="shared" si="7"/>
        <v>6.4619999999999997</v>
      </c>
      <c r="G213" s="243" t="s">
        <v>419</v>
      </c>
      <c r="H213" s="69"/>
      <c r="I213" s="24"/>
    </row>
    <row r="214" spans="1:9" s="25" customFormat="1" ht="31.5" x14ac:dyDescent="0.25">
      <c r="A214" s="146" t="s">
        <v>503</v>
      </c>
      <c r="B214" s="30" t="s">
        <v>504</v>
      </c>
      <c r="C214" s="147" t="s">
        <v>846</v>
      </c>
      <c r="D214" s="224">
        <v>0</v>
      </c>
      <c r="E214" s="221">
        <v>0</v>
      </c>
      <c r="F214" s="221">
        <f t="shared" si="7"/>
        <v>0</v>
      </c>
      <c r="G214" s="243" t="s">
        <v>419</v>
      </c>
      <c r="H214" s="69"/>
      <c r="I214" s="24"/>
    </row>
    <row r="215" spans="1:9" s="25" customFormat="1" ht="31.5" x14ac:dyDescent="0.25">
      <c r="A215" s="146" t="s">
        <v>505</v>
      </c>
      <c r="B215" s="30" t="s">
        <v>506</v>
      </c>
      <c r="C215" s="147" t="s">
        <v>846</v>
      </c>
      <c r="D215" s="224">
        <f>7.31-D213</f>
        <v>7.31</v>
      </c>
      <c r="E215" s="221">
        <f>11.527-E213</f>
        <v>5.0649999999999995</v>
      </c>
      <c r="F215" s="221">
        <f t="shared" si="7"/>
        <v>-2.2450000000000001</v>
      </c>
      <c r="G215" s="243">
        <f>E215/D215-100%</f>
        <v>-0.30711354309165528</v>
      </c>
      <c r="H215" s="69"/>
      <c r="I215" s="24"/>
    </row>
    <row r="216" spans="1:9" s="25" customFormat="1" ht="31.5" x14ac:dyDescent="0.25">
      <c r="A216" s="146" t="s">
        <v>507</v>
      </c>
      <c r="B216" s="30" t="s">
        <v>508</v>
      </c>
      <c r="C216" s="147" t="s">
        <v>846</v>
      </c>
      <c r="D216" s="224">
        <v>0</v>
      </c>
      <c r="E216" s="221">
        <v>0</v>
      </c>
      <c r="F216" s="221">
        <f t="shared" si="7"/>
        <v>0</v>
      </c>
      <c r="G216" s="243" t="s">
        <v>419</v>
      </c>
      <c r="H216" s="69"/>
      <c r="I216" s="24"/>
    </row>
    <row r="217" spans="1:9" s="25" customFormat="1" ht="31.5" x14ac:dyDescent="0.25">
      <c r="A217" s="146" t="s">
        <v>509</v>
      </c>
      <c r="B217" s="30" t="s">
        <v>510</v>
      </c>
      <c r="C217" s="147" t="s">
        <v>846</v>
      </c>
      <c r="D217" s="224">
        <v>0</v>
      </c>
      <c r="E217" s="221">
        <v>0</v>
      </c>
      <c r="F217" s="221">
        <f t="shared" si="7"/>
        <v>0</v>
      </c>
      <c r="G217" s="243" t="s">
        <v>419</v>
      </c>
      <c r="H217" s="69"/>
      <c r="I217" s="24"/>
    </row>
    <row r="218" spans="1:9" s="25" customFormat="1" x14ac:dyDescent="0.25">
      <c r="A218" s="146" t="s">
        <v>511</v>
      </c>
      <c r="B218" s="31" t="s">
        <v>512</v>
      </c>
      <c r="C218" s="147" t="s">
        <v>846</v>
      </c>
      <c r="D218" s="224">
        <v>0</v>
      </c>
      <c r="E218" s="221">
        <v>0</v>
      </c>
      <c r="F218" s="221">
        <f t="shared" si="7"/>
        <v>0</v>
      </c>
      <c r="G218" s="243" t="s">
        <v>419</v>
      </c>
      <c r="H218" s="69"/>
      <c r="I218" s="24"/>
    </row>
    <row r="219" spans="1:9" s="25" customFormat="1" ht="31.5" x14ac:dyDescent="0.25">
      <c r="A219" s="146" t="s">
        <v>513</v>
      </c>
      <c r="B219" s="31" t="s">
        <v>514</v>
      </c>
      <c r="C219" s="147" t="s">
        <v>846</v>
      </c>
      <c r="D219" s="224">
        <v>0</v>
      </c>
      <c r="E219" s="221">
        <v>0</v>
      </c>
      <c r="F219" s="221">
        <f t="shared" si="7"/>
        <v>0</v>
      </c>
      <c r="G219" s="243" t="s">
        <v>419</v>
      </c>
      <c r="H219" s="69"/>
      <c r="I219" s="24"/>
    </row>
    <row r="220" spans="1:9" s="25" customFormat="1" x14ac:dyDescent="0.25">
      <c r="A220" s="146" t="s">
        <v>515</v>
      </c>
      <c r="B220" s="31" t="s">
        <v>321</v>
      </c>
      <c r="C220" s="147" t="s">
        <v>419</v>
      </c>
      <c r="D220" s="224">
        <f>D221</f>
        <v>0</v>
      </c>
      <c r="E220" s="221">
        <v>0</v>
      </c>
      <c r="F220" s="221">
        <f t="shared" si="7"/>
        <v>0</v>
      </c>
      <c r="G220" s="243" t="s">
        <v>419</v>
      </c>
      <c r="H220" s="69"/>
      <c r="I220" s="24"/>
    </row>
    <row r="221" spans="1:9" s="25" customFormat="1" ht="31.5" x14ac:dyDescent="0.25">
      <c r="A221" s="146" t="s">
        <v>516</v>
      </c>
      <c r="B221" s="31" t="s">
        <v>517</v>
      </c>
      <c r="C221" s="147" t="s">
        <v>846</v>
      </c>
      <c r="D221" s="224">
        <v>0</v>
      </c>
      <c r="E221" s="221">
        <v>0</v>
      </c>
      <c r="F221" s="221">
        <f t="shared" si="7"/>
        <v>0</v>
      </c>
      <c r="G221" s="243" t="s">
        <v>419</v>
      </c>
      <c r="H221" s="69"/>
      <c r="I221" s="24"/>
    </row>
    <row r="222" spans="1:9" s="25" customFormat="1" x14ac:dyDescent="0.25">
      <c r="A222" s="146" t="s">
        <v>518</v>
      </c>
      <c r="B222" s="37" t="s">
        <v>519</v>
      </c>
      <c r="C222" s="147" t="s">
        <v>846</v>
      </c>
      <c r="D222" s="224">
        <f>D223+D224+D228+D229+D232+D233+D234</f>
        <v>50.84</v>
      </c>
      <c r="E222" s="221">
        <v>0</v>
      </c>
      <c r="F222" s="221">
        <f t="shared" si="7"/>
        <v>-50.84</v>
      </c>
      <c r="G222" s="243" t="s">
        <v>419</v>
      </c>
      <c r="H222" s="69"/>
      <c r="I222" s="24"/>
    </row>
    <row r="223" spans="1:9" s="25" customFormat="1" x14ac:dyDescent="0.25">
      <c r="A223" s="146" t="s">
        <v>520</v>
      </c>
      <c r="B223" s="31" t="s">
        <v>521</v>
      </c>
      <c r="C223" s="147" t="s">
        <v>846</v>
      </c>
      <c r="D223" s="224">
        <v>0</v>
      </c>
      <c r="E223" s="221">
        <v>0</v>
      </c>
      <c r="F223" s="221">
        <f t="shared" si="7"/>
        <v>0</v>
      </c>
      <c r="G223" s="243" t="s">
        <v>419</v>
      </c>
      <c r="H223" s="69"/>
      <c r="I223" s="24"/>
    </row>
    <row r="224" spans="1:9" s="25" customFormat="1" x14ac:dyDescent="0.25">
      <c r="A224" s="146" t="s">
        <v>522</v>
      </c>
      <c r="B224" s="31" t="s">
        <v>523</v>
      </c>
      <c r="C224" s="147" t="s">
        <v>846</v>
      </c>
      <c r="D224" s="224">
        <v>49</v>
      </c>
      <c r="E224" s="221">
        <v>0</v>
      </c>
      <c r="F224" s="221">
        <f t="shared" si="7"/>
        <v>-49</v>
      </c>
      <c r="G224" s="243" t="s">
        <v>419</v>
      </c>
      <c r="H224" s="69"/>
      <c r="I224" s="24"/>
    </row>
    <row r="225" spans="1:9" s="25" customFormat="1" x14ac:dyDescent="0.25">
      <c r="A225" s="146" t="s">
        <v>524</v>
      </c>
      <c r="B225" s="30" t="s">
        <v>525</v>
      </c>
      <c r="C225" s="147" t="s">
        <v>846</v>
      </c>
      <c r="D225" s="224">
        <v>0</v>
      </c>
      <c r="E225" s="221">
        <v>0</v>
      </c>
      <c r="F225" s="221">
        <f t="shared" si="7"/>
        <v>0</v>
      </c>
      <c r="G225" s="243" t="s">
        <v>419</v>
      </c>
      <c r="H225" s="69"/>
      <c r="I225" s="24"/>
    </row>
    <row r="226" spans="1:9" s="25" customFormat="1" x14ac:dyDescent="0.25">
      <c r="A226" s="146" t="s">
        <v>526</v>
      </c>
      <c r="B226" s="30" t="s">
        <v>527</v>
      </c>
      <c r="C226" s="147" t="s">
        <v>846</v>
      </c>
      <c r="D226" s="224">
        <v>0</v>
      </c>
      <c r="E226" s="221">
        <v>0</v>
      </c>
      <c r="F226" s="221">
        <f t="shared" si="7"/>
        <v>0</v>
      </c>
      <c r="G226" s="243" t="s">
        <v>419</v>
      </c>
      <c r="H226" s="69"/>
      <c r="I226" s="24"/>
    </row>
    <row r="227" spans="1:9" s="25" customFormat="1" x14ac:dyDescent="0.25">
      <c r="A227" s="146" t="s">
        <v>528</v>
      </c>
      <c r="B227" s="30" t="s">
        <v>529</v>
      </c>
      <c r="C227" s="147" t="s">
        <v>846</v>
      </c>
      <c r="D227" s="224">
        <v>0</v>
      </c>
      <c r="E227" s="221">
        <v>0</v>
      </c>
      <c r="F227" s="221">
        <f t="shared" si="7"/>
        <v>0</v>
      </c>
      <c r="G227" s="243" t="s">
        <v>419</v>
      </c>
      <c r="H227" s="69"/>
      <c r="I227" s="24"/>
    </row>
    <row r="228" spans="1:9" s="25" customFormat="1" x14ac:dyDescent="0.25">
      <c r="A228" s="146" t="s">
        <v>530</v>
      </c>
      <c r="B228" s="31" t="s">
        <v>531</v>
      </c>
      <c r="C228" s="147" t="s">
        <v>846</v>
      </c>
      <c r="D228" s="224">
        <v>0</v>
      </c>
      <c r="E228" s="221">
        <v>0</v>
      </c>
      <c r="F228" s="221">
        <f t="shared" si="7"/>
        <v>0</v>
      </c>
      <c r="G228" s="243" t="s">
        <v>419</v>
      </c>
      <c r="H228" s="69"/>
      <c r="I228" s="24"/>
    </row>
    <row r="229" spans="1:9" s="25" customFormat="1" ht="31.5" x14ac:dyDescent="0.25">
      <c r="A229" s="146" t="s">
        <v>532</v>
      </c>
      <c r="B229" s="31" t="s">
        <v>533</v>
      </c>
      <c r="C229" s="147" t="s">
        <v>846</v>
      </c>
      <c r="D229" s="224">
        <v>0</v>
      </c>
      <c r="E229" s="221">
        <v>0</v>
      </c>
      <c r="F229" s="221">
        <f t="shared" si="7"/>
        <v>0</v>
      </c>
      <c r="G229" s="243" t="s">
        <v>419</v>
      </c>
      <c r="H229" s="69"/>
      <c r="I229" s="24"/>
    </row>
    <row r="230" spans="1:9" s="25" customFormat="1" x14ac:dyDescent="0.25">
      <c r="A230" s="146" t="s">
        <v>534</v>
      </c>
      <c r="B230" s="30" t="s">
        <v>535</v>
      </c>
      <c r="C230" s="147" t="s">
        <v>846</v>
      </c>
      <c r="D230" s="224">
        <v>0</v>
      </c>
      <c r="E230" s="221">
        <v>0</v>
      </c>
      <c r="F230" s="221">
        <f t="shared" si="7"/>
        <v>0</v>
      </c>
      <c r="G230" s="243" t="s">
        <v>419</v>
      </c>
      <c r="H230" s="69"/>
      <c r="I230" s="24"/>
    </row>
    <row r="231" spans="1:9" s="25" customFormat="1" x14ac:dyDescent="0.25">
      <c r="A231" s="146" t="s">
        <v>536</v>
      </c>
      <c r="B231" s="30" t="s">
        <v>537</v>
      </c>
      <c r="C231" s="147" t="s">
        <v>846</v>
      </c>
      <c r="D231" s="224">
        <v>0</v>
      </c>
      <c r="E231" s="221">
        <v>0</v>
      </c>
      <c r="F231" s="221">
        <f>E231-D231</f>
        <v>0</v>
      </c>
      <c r="G231" s="243" t="s">
        <v>419</v>
      </c>
      <c r="H231" s="69"/>
      <c r="I231" s="24"/>
    </row>
    <row r="232" spans="1:9" s="25" customFormat="1" x14ac:dyDescent="0.25">
      <c r="A232" s="146" t="s">
        <v>538</v>
      </c>
      <c r="B232" s="31" t="s">
        <v>539</v>
      </c>
      <c r="C232" s="147" t="s">
        <v>846</v>
      </c>
      <c r="D232" s="224">
        <v>0</v>
      </c>
      <c r="E232" s="221">
        <v>0</v>
      </c>
      <c r="F232" s="221">
        <f>E232-D232</f>
        <v>0</v>
      </c>
      <c r="G232" s="243" t="s">
        <v>419</v>
      </c>
      <c r="H232" s="69"/>
      <c r="I232" s="24"/>
    </row>
    <row r="233" spans="1:9" s="25" customFormat="1" x14ac:dyDescent="0.25">
      <c r="A233" s="146" t="s">
        <v>540</v>
      </c>
      <c r="B233" s="31" t="s">
        <v>541</v>
      </c>
      <c r="C233" s="147" t="s">
        <v>846</v>
      </c>
      <c r="D233" s="224">
        <v>0</v>
      </c>
      <c r="E233" s="221">
        <v>0</v>
      </c>
      <c r="F233" s="221">
        <f>E233-D233</f>
        <v>0</v>
      </c>
      <c r="G233" s="243" t="s">
        <v>419</v>
      </c>
      <c r="H233" s="69"/>
      <c r="I233" s="24"/>
    </row>
    <row r="234" spans="1:9" s="25" customFormat="1" x14ac:dyDescent="0.25">
      <c r="A234" s="146" t="s">
        <v>542</v>
      </c>
      <c r="B234" s="31" t="s">
        <v>543</v>
      </c>
      <c r="C234" s="147" t="s">
        <v>846</v>
      </c>
      <c r="D234" s="224">
        <v>1.84</v>
      </c>
      <c r="E234" s="221">
        <f>E222</f>
        <v>0</v>
      </c>
      <c r="F234" s="221">
        <f t="shared" ref="F234:F294" si="12">E234-D234</f>
        <v>-1.84</v>
      </c>
      <c r="G234" s="243" t="s">
        <v>419</v>
      </c>
      <c r="H234" s="69"/>
      <c r="I234" s="24"/>
    </row>
    <row r="235" spans="1:9" s="25" customFormat="1" x14ac:dyDescent="0.25">
      <c r="A235" s="146" t="s">
        <v>544</v>
      </c>
      <c r="B235" s="37" t="s">
        <v>545</v>
      </c>
      <c r="C235" s="147" t="s">
        <v>846</v>
      </c>
      <c r="D235" s="224">
        <f>D236+D240+D241</f>
        <v>59.63</v>
      </c>
      <c r="E235" s="221">
        <v>183.8</v>
      </c>
      <c r="F235" s="221">
        <f t="shared" si="12"/>
        <v>124.17000000000002</v>
      </c>
      <c r="G235" s="243">
        <f>E235/D235-100%</f>
        <v>2.082341103471407</v>
      </c>
      <c r="H235" s="69"/>
      <c r="I235" s="24"/>
    </row>
    <row r="236" spans="1:9" s="25" customFormat="1" x14ac:dyDescent="0.25">
      <c r="A236" s="146" t="s">
        <v>546</v>
      </c>
      <c r="B236" s="31" t="s">
        <v>547</v>
      </c>
      <c r="C236" s="147" t="s">
        <v>846</v>
      </c>
      <c r="D236" s="224">
        <f>D237+D238+D239</f>
        <v>59.63</v>
      </c>
      <c r="E236" s="221">
        <v>0</v>
      </c>
      <c r="F236" s="221">
        <f t="shared" si="12"/>
        <v>-59.63</v>
      </c>
      <c r="G236" s="243" t="s">
        <v>419</v>
      </c>
      <c r="H236" s="69"/>
      <c r="I236" s="24"/>
    </row>
    <row r="237" spans="1:9" s="25" customFormat="1" x14ac:dyDescent="0.25">
      <c r="A237" s="146" t="s">
        <v>548</v>
      </c>
      <c r="B237" s="30" t="s">
        <v>525</v>
      </c>
      <c r="C237" s="147" t="s">
        <v>846</v>
      </c>
      <c r="D237" s="224">
        <v>59.63</v>
      </c>
      <c r="E237" s="221">
        <v>0</v>
      </c>
      <c r="F237" s="221">
        <f t="shared" si="12"/>
        <v>-59.63</v>
      </c>
      <c r="G237" s="243" t="s">
        <v>419</v>
      </c>
      <c r="H237" s="69"/>
      <c r="I237" s="24"/>
    </row>
    <row r="238" spans="1:9" s="25" customFormat="1" x14ac:dyDescent="0.25">
      <c r="A238" s="146" t="s">
        <v>549</v>
      </c>
      <c r="B238" s="30" t="s">
        <v>527</v>
      </c>
      <c r="C238" s="147" t="s">
        <v>846</v>
      </c>
      <c r="D238" s="224">
        <v>0</v>
      </c>
      <c r="E238" s="221">
        <v>0</v>
      </c>
      <c r="F238" s="221">
        <f t="shared" si="12"/>
        <v>0</v>
      </c>
      <c r="G238" s="243" t="s">
        <v>419</v>
      </c>
      <c r="H238" s="69"/>
      <c r="I238" s="24"/>
    </row>
    <row r="239" spans="1:9" s="25" customFormat="1" x14ac:dyDescent="0.25">
      <c r="A239" s="146" t="s">
        <v>550</v>
      </c>
      <c r="B239" s="30" t="s">
        <v>529</v>
      </c>
      <c r="C239" s="147" t="s">
        <v>846</v>
      </c>
      <c r="D239" s="224">
        <v>0</v>
      </c>
      <c r="E239" s="221">
        <v>0</v>
      </c>
      <c r="F239" s="221">
        <f t="shared" si="12"/>
        <v>0</v>
      </c>
      <c r="G239" s="243" t="s">
        <v>419</v>
      </c>
      <c r="H239" s="69"/>
      <c r="I239" s="24"/>
    </row>
    <row r="240" spans="1:9" s="25" customFormat="1" x14ac:dyDescent="0.25">
      <c r="A240" s="146" t="s">
        <v>551</v>
      </c>
      <c r="B240" s="31" t="s">
        <v>416</v>
      </c>
      <c r="C240" s="147" t="s">
        <v>846</v>
      </c>
      <c r="D240" s="224">
        <v>0</v>
      </c>
      <c r="E240" s="221">
        <v>0</v>
      </c>
      <c r="F240" s="221">
        <f t="shared" si="12"/>
        <v>0</v>
      </c>
      <c r="G240" s="243" t="s">
        <v>419</v>
      </c>
      <c r="H240" s="69"/>
      <c r="I240" s="24"/>
    </row>
    <row r="241" spans="1:9" s="25" customFormat="1" x14ac:dyDescent="0.25">
      <c r="A241" s="146" t="s">
        <v>552</v>
      </c>
      <c r="B241" s="31" t="s">
        <v>553</v>
      </c>
      <c r="C241" s="147" t="s">
        <v>846</v>
      </c>
      <c r="D241" s="224">
        <v>0</v>
      </c>
      <c r="E241" s="221">
        <f>E235</f>
        <v>183.8</v>
      </c>
      <c r="F241" s="221">
        <f t="shared" si="12"/>
        <v>183.8</v>
      </c>
      <c r="G241" s="243" t="s">
        <v>419</v>
      </c>
      <c r="H241" s="69"/>
      <c r="I241" s="24"/>
    </row>
    <row r="242" spans="1:9" s="25" customFormat="1" ht="31.5" x14ac:dyDescent="0.25">
      <c r="A242" s="146" t="s">
        <v>554</v>
      </c>
      <c r="B242" s="37" t="s">
        <v>555</v>
      </c>
      <c r="C242" s="147" t="s">
        <v>846</v>
      </c>
      <c r="D242" s="224">
        <f>D167-D185</f>
        <v>14.720000000000027</v>
      </c>
      <c r="E242" s="221">
        <f>E167-E185</f>
        <v>193.81907999999999</v>
      </c>
      <c r="F242" s="221">
        <f t="shared" si="12"/>
        <v>179.09907999999996</v>
      </c>
      <c r="G242" s="243">
        <f>E242/D242-100%</f>
        <v>12.167057065217366</v>
      </c>
      <c r="H242" s="69"/>
      <c r="I242" s="24"/>
    </row>
    <row r="243" spans="1:9" s="25" customFormat="1" ht="31.5" x14ac:dyDescent="0.25">
      <c r="A243" s="146" t="s">
        <v>556</v>
      </c>
      <c r="B243" s="37" t="s">
        <v>557</v>
      </c>
      <c r="C243" s="147" t="s">
        <v>846</v>
      </c>
      <c r="D243" s="224">
        <f>D203-D210</f>
        <v>-7.31</v>
      </c>
      <c r="E243" s="221">
        <f>E203-E210</f>
        <v>-11.526999999999999</v>
      </c>
      <c r="F243" s="221">
        <f t="shared" si="12"/>
        <v>-4.2169999999999996</v>
      </c>
      <c r="G243" s="243">
        <f>E243/D243-100%</f>
        <v>0.57688098495212037</v>
      </c>
      <c r="H243" s="69"/>
      <c r="I243" s="24"/>
    </row>
    <row r="244" spans="1:9" s="25" customFormat="1" x14ac:dyDescent="0.25">
      <c r="A244" s="146" t="s">
        <v>558</v>
      </c>
      <c r="B244" s="31" t="s">
        <v>559</v>
      </c>
      <c r="C244" s="147" t="s">
        <v>846</v>
      </c>
      <c r="D244" s="224">
        <f>D203-D210</f>
        <v>-7.31</v>
      </c>
      <c r="E244" s="221">
        <f>E203-E210</f>
        <v>-11.526999999999999</v>
      </c>
      <c r="F244" s="221">
        <f t="shared" si="12"/>
        <v>-4.2169999999999996</v>
      </c>
      <c r="G244" s="243">
        <f>E244/D244-100%</f>
        <v>0.57688098495212037</v>
      </c>
      <c r="H244" s="69"/>
      <c r="I244" s="24"/>
    </row>
    <row r="245" spans="1:9" s="25" customFormat="1" x14ac:dyDescent="0.25">
      <c r="A245" s="146" t="s">
        <v>560</v>
      </c>
      <c r="B245" s="31" t="s">
        <v>561</v>
      </c>
      <c r="C245" s="147" t="s">
        <v>846</v>
      </c>
      <c r="D245" s="224">
        <v>0</v>
      </c>
      <c r="E245" s="221">
        <v>0</v>
      </c>
      <c r="F245" s="221">
        <f t="shared" si="12"/>
        <v>0</v>
      </c>
      <c r="G245" s="243" t="s">
        <v>419</v>
      </c>
      <c r="H245" s="69"/>
      <c r="I245" s="24"/>
    </row>
    <row r="246" spans="1:9" s="25" customFormat="1" ht="31.5" x14ac:dyDescent="0.25">
      <c r="A246" s="146" t="s">
        <v>562</v>
      </c>
      <c r="B246" s="37" t="s">
        <v>563</v>
      </c>
      <c r="C246" s="147" t="s">
        <v>846</v>
      </c>
      <c r="D246" s="224">
        <f>D222-D235</f>
        <v>-8.7899999999999991</v>
      </c>
      <c r="E246" s="221">
        <f>E222-E235</f>
        <v>-183.8</v>
      </c>
      <c r="F246" s="221">
        <f t="shared" si="12"/>
        <v>-175.01000000000002</v>
      </c>
      <c r="G246" s="243" t="s">
        <v>419</v>
      </c>
      <c r="H246" s="69"/>
      <c r="I246" s="24"/>
    </row>
    <row r="247" spans="1:9" s="25" customFormat="1" ht="31.5" x14ac:dyDescent="0.25">
      <c r="A247" s="146" t="s">
        <v>564</v>
      </c>
      <c r="B247" s="31" t="s">
        <v>565</v>
      </c>
      <c r="C247" s="147" t="s">
        <v>846</v>
      </c>
      <c r="D247" s="224">
        <f>D224-D236</f>
        <v>-10.630000000000003</v>
      </c>
      <c r="E247" s="221">
        <f>E225-E237</f>
        <v>0</v>
      </c>
      <c r="F247" s="221">
        <f t="shared" si="12"/>
        <v>10.630000000000003</v>
      </c>
      <c r="G247" s="243" t="s">
        <v>419</v>
      </c>
      <c r="H247" s="69"/>
      <c r="I247" s="24"/>
    </row>
    <row r="248" spans="1:9" s="25" customFormat="1" x14ac:dyDescent="0.25">
      <c r="A248" s="146" t="s">
        <v>566</v>
      </c>
      <c r="B248" s="31" t="s">
        <v>567</v>
      </c>
      <c r="C248" s="147" t="s">
        <v>846</v>
      </c>
      <c r="D248" s="224">
        <v>0</v>
      </c>
      <c r="E248" s="221">
        <v>0</v>
      </c>
      <c r="F248" s="221">
        <f t="shared" si="12"/>
        <v>0</v>
      </c>
      <c r="G248" s="243" t="s">
        <v>419</v>
      </c>
      <c r="H248" s="69"/>
      <c r="I248" s="24"/>
    </row>
    <row r="249" spans="1:9" s="25" customFormat="1" x14ac:dyDescent="0.25">
      <c r="A249" s="146" t="s">
        <v>568</v>
      </c>
      <c r="B249" s="37" t="s">
        <v>569</v>
      </c>
      <c r="C249" s="147" t="s">
        <v>846</v>
      </c>
      <c r="D249" s="224">
        <v>0</v>
      </c>
      <c r="E249" s="221">
        <v>0</v>
      </c>
      <c r="F249" s="221">
        <f t="shared" si="12"/>
        <v>0</v>
      </c>
      <c r="G249" s="243" t="s">
        <v>419</v>
      </c>
      <c r="H249" s="69"/>
      <c r="I249" s="24"/>
    </row>
    <row r="250" spans="1:9" s="25" customFormat="1" ht="31.5" x14ac:dyDescent="0.25">
      <c r="A250" s="146" t="s">
        <v>570</v>
      </c>
      <c r="B250" s="37" t="s">
        <v>571</v>
      </c>
      <c r="C250" s="147" t="s">
        <v>846</v>
      </c>
      <c r="D250" s="221">
        <f>D242+D243+D246+D249</f>
        <v>-1.3799999999999715</v>
      </c>
      <c r="E250" s="221">
        <f>E242+E243+E246+E249</f>
        <v>-1.5079200000000128</v>
      </c>
      <c r="F250" s="221">
        <f t="shared" si="12"/>
        <v>-0.12792000000004133</v>
      </c>
      <c r="G250" s="243">
        <f>E250/D250-100%</f>
        <v>9.269565217394482E-2</v>
      </c>
      <c r="H250" s="69"/>
      <c r="I250" s="24"/>
    </row>
    <row r="251" spans="1:9" s="25" customFormat="1" x14ac:dyDescent="0.25">
      <c r="A251" s="146" t="s">
        <v>572</v>
      </c>
      <c r="B251" s="37" t="s">
        <v>573</v>
      </c>
      <c r="C251" s="147" t="s">
        <v>846</v>
      </c>
      <c r="D251" s="224">
        <v>17.66</v>
      </c>
      <c r="E251" s="221">
        <v>9.9303899999999992</v>
      </c>
      <c r="F251" s="221">
        <f t="shared" si="12"/>
        <v>-7.729610000000001</v>
      </c>
      <c r="G251" s="243">
        <f>E251/D251-100%</f>
        <v>-0.43769026047565129</v>
      </c>
      <c r="H251" s="69"/>
      <c r="I251" s="24"/>
    </row>
    <row r="252" spans="1:9" s="25" customFormat="1" ht="16.5" thickBot="1" x14ac:dyDescent="0.3">
      <c r="A252" s="149" t="s">
        <v>574</v>
      </c>
      <c r="B252" s="40" t="s">
        <v>575</v>
      </c>
      <c r="C252" s="147" t="s">
        <v>846</v>
      </c>
      <c r="D252" s="227">
        <f>D250+D251</f>
        <v>16.28000000000003</v>
      </c>
      <c r="E252" s="231">
        <f>E250+E251</f>
        <v>8.4224699999999864</v>
      </c>
      <c r="F252" s="241">
        <f t="shared" si="12"/>
        <v>-7.8575300000000432</v>
      </c>
      <c r="G252" s="245">
        <f>E252/D252-100%</f>
        <v>-0.48264926289926469</v>
      </c>
      <c r="H252" s="71"/>
      <c r="I252" s="24"/>
    </row>
    <row r="253" spans="1:9" s="25" customFormat="1" x14ac:dyDescent="0.25">
      <c r="A253" s="144" t="s">
        <v>576</v>
      </c>
      <c r="B253" s="26" t="s">
        <v>321</v>
      </c>
      <c r="C253" s="145" t="s">
        <v>419</v>
      </c>
      <c r="D253" s="238">
        <v>0</v>
      </c>
      <c r="E253" s="223">
        <v>0</v>
      </c>
      <c r="F253" s="221">
        <f t="shared" si="12"/>
        <v>0</v>
      </c>
      <c r="G253" s="244" t="s">
        <v>419</v>
      </c>
      <c r="H253" s="68"/>
      <c r="I253" s="24"/>
    </row>
    <row r="254" spans="1:9" s="25" customFormat="1" ht="31.5" x14ac:dyDescent="0.25">
      <c r="A254" s="146" t="s">
        <v>577</v>
      </c>
      <c r="B254" s="31" t="s">
        <v>578</v>
      </c>
      <c r="C254" s="147" t="s">
        <v>846</v>
      </c>
      <c r="D254" s="224">
        <v>108.37</v>
      </c>
      <c r="E254" s="221">
        <v>110.75490000000001</v>
      </c>
      <c r="F254" s="221">
        <f t="shared" si="12"/>
        <v>2.3849000000000018</v>
      </c>
      <c r="G254" s="243">
        <f>E254/D254-100%</f>
        <v>2.2007013010980847E-2</v>
      </c>
      <c r="H254" s="69"/>
      <c r="I254" s="24"/>
    </row>
    <row r="255" spans="1:9" s="25" customFormat="1" ht="31.5" x14ac:dyDescent="0.25">
      <c r="A255" s="146" t="s">
        <v>579</v>
      </c>
      <c r="B255" s="30" t="s">
        <v>580</v>
      </c>
      <c r="C255" s="147" t="s">
        <v>846</v>
      </c>
      <c r="D255" s="224">
        <v>0</v>
      </c>
      <c r="E255" s="221">
        <v>0</v>
      </c>
      <c r="F255" s="221">
        <f t="shared" si="12"/>
        <v>0</v>
      </c>
      <c r="G255" s="243" t="s">
        <v>419</v>
      </c>
      <c r="H255" s="69"/>
      <c r="I255" s="24"/>
    </row>
    <row r="256" spans="1:9" s="25" customFormat="1" x14ac:dyDescent="0.25">
      <c r="A256" s="146" t="s">
        <v>581</v>
      </c>
      <c r="B256" s="32" t="s">
        <v>582</v>
      </c>
      <c r="C256" s="147" t="s">
        <v>846</v>
      </c>
      <c r="D256" s="224">
        <v>0</v>
      </c>
      <c r="E256" s="221">
        <v>0</v>
      </c>
      <c r="F256" s="221">
        <f t="shared" si="12"/>
        <v>0</v>
      </c>
      <c r="G256" s="243" t="s">
        <v>419</v>
      </c>
      <c r="H256" s="69"/>
      <c r="I256" s="24"/>
    </row>
    <row r="257" spans="1:9" s="25" customFormat="1" ht="31.5" x14ac:dyDescent="0.25">
      <c r="A257" s="146" t="s">
        <v>583</v>
      </c>
      <c r="B257" s="32" t="s">
        <v>584</v>
      </c>
      <c r="C257" s="147" t="s">
        <v>846</v>
      </c>
      <c r="D257" s="224">
        <v>0</v>
      </c>
      <c r="E257" s="221">
        <v>0</v>
      </c>
      <c r="F257" s="221">
        <f t="shared" si="12"/>
        <v>0</v>
      </c>
      <c r="G257" s="243" t="s">
        <v>419</v>
      </c>
      <c r="H257" s="69"/>
      <c r="I257" s="24"/>
    </row>
    <row r="258" spans="1:9" s="25" customFormat="1" x14ac:dyDescent="0.25">
      <c r="A258" s="146" t="s">
        <v>585</v>
      </c>
      <c r="B258" s="33" t="s">
        <v>582</v>
      </c>
      <c r="C258" s="147" t="s">
        <v>846</v>
      </c>
      <c r="D258" s="224">
        <v>0</v>
      </c>
      <c r="E258" s="221">
        <v>0</v>
      </c>
      <c r="F258" s="221">
        <f t="shared" si="12"/>
        <v>0</v>
      </c>
      <c r="G258" s="243" t="s">
        <v>419</v>
      </c>
      <c r="H258" s="69"/>
      <c r="I258" s="24"/>
    </row>
    <row r="259" spans="1:9" s="25" customFormat="1" ht="31.5" x14ac:dyDescent="0.25">
      <c r="A259" s="146" t="s">
        <v>586</v>
      </c>
      <c r="B259" s="32" t="s">
        <v>252</v>
      </c>
      <c r="C259" s="147" t="s">
        <v>846</v>
      </c>
      <c r="D259" s="224">
        <v>0</v>
      </c>
      <c r="E259" s="221">
        <v>0</v>
      </c>
      <c r="F259" s="221">
        <f t="shared" si="12"/>
        <v>0</v>
      </c>
      <c r="G259" s="243" t="s">
        <v>419</v>
      </c>
      <c r="H259" s="69"/>
      <c r="I259" s="24"/>
    </row>
    <row r="260" spans="1:9" s="25" customFormat="1" x14ac:dyDescent="0.25">
      <c r="A260" s="146" t="s">
        <v>587</v>
      </c>
      <c r="B260" s="33" t="s">
        <v>582</v>
      </c>
      <c r="C260" s="147" t="s">
        <v>846</v>
      </c>
      <c r="D260" s="224">
        <v>0</v>
      </c>
      <c r="E260" s="221">
        <v>0</v>
      </c>
      <c r="F260" s="221">
        <f t="shared" si="12"/>
        <v>0</v>
      </c>
      <c r="G260" s="243" t="s">
        <v>419</v>
      </c>
      <c r="H260" s="69"/>
      <c r="I260" s="24"/>
    </row>
    <row r="261" spans="1:9" s="25" customFormat="1" ht="31.5" x14ac:dyDescent="0.25">
      <c r="A261" s="146" t="s">
        <v>588</v>
      </c>
      <c r="B261" s="32" t="s">
        <v>253</v>
      </c>
      <c r="C261" s="147" t="s">
        <v>846</v>
      </c>
      <c r="D261" s="224">
        <v>0</v>
      </c>
      <c r="E261" s="221">
        <v>0</v>
      </c>
      <c r="F261" s="221">
        <f t="shared" si="12"/>
        <v>0</v>
      </c>
      <c r="G261" s="243" t="s">
        <v>419</v>
      </c>
      <c r="H261" s="69"/>
      <c r="I261" s="24"/>
    </row>
    <row r="262" spans="1:9" s="25" customFormat="1" x14ac:dyDescent="0.25">
      <c r="A262" s="146" t="s">
        <v>589</v>
      </c>
      <c r="B262" s="33" t="s">
        <v>582</v>
      </c>
      <c r="C262" s="147" t="s">
        <v>846</v>
      </c>
      <c r="D262" s="224">
        <v>0</v>
      </c>
      <c r="E262" s="221">
        <v>0</v>
      </c>
      <c r="F262" s="221">
        <f t="shared" si="12"/>
        <v>0</v>
      </c>
      <c r="G262" s="243" t="s">
        <v>419</v>
      </c>
      <c r="H262" s="69"/>
      <c r="I262" s="24"/>
    </row>
    <row r="263" spans="1:9" s="25" customFormat="1" x14ac:dyDescent="0.25">
      <c r="A263" s="146" t="s">
        <v>590</v>
      </c>
      <c r="B263" s="30" t="s">
        <v>591</v>
      </c>
      <c r="C263" s="147" t="s">
        <v>846</v>
      </c>
      <c r="D263" s="224">
        <v>0</v>
      </c>
      <c r="E263" s="221">
        <v>0</v>
      </c>
      <c r="F263" s="221">
        <f t="shared" si="12"/>
        <v>0</v>
      </c>
      <c r="G263" s="243" t="s">
        <v>419</v>
      </c>
      <c r="H263" s="69"/>
      <c r="I263" s="24"/>
    </row>
    <row r="264" spans="1:9" s="25" customFormat="1" x14ac:dyDescent="0.25">
      <c r="A264" s="146" t="s">
        <v>592</v>
      </c>
      <c r="B264" s="32" t="s">
        <v>582</v>
      </c>
      <c r="C264" s="147" t="s">
        <v>846</v>
      </c>
      <c r="D264" s="224">
        <v>0</v>
      </c>
      <c r="E264" s="221">
        <v>0</v>
      </c>
      <c r="F264" s="221">
        <f t="shared" si="12"/>
        <v>0</v>
      </c>
      <c r="G264" s="243" t="s">
        <v>419</v>
      </c>
      <c r="H264" s="69"/>
      <c r="I264" s="24"/>
    </row>
    <row r="265" spans="1:9" s="25" customFormat="1" x14ac:dyDescent="0.25">
      <c r="A265" s="146" t="s">
        <v>593</v>
      </c>
      <c r="B265" s="29" t="s">
        <v>157</v>
      </c>
      <c r="C265" s="147" t="s">
        <v>846</v>
      </c>
      <c r="D265" s="224">
        <v>0</v>
      </c>
      <c r="E265" s="221">
        <v>0</v>
      </c>
      <c r="F265" s="221">
        <f t="shared" si="12"/>
        <v>0</v>
      </c>
      <c r="G265" s="243" t="s">
        <v>419</v>
      </c>
      <c r="H265" s="69"/>
      <c r="I265" s="24"/>
    </row>
    <row r="266" spans="1:9" s="25" customFormat="1" x14ac:dyDescent="0.25">
      <c r="A266" s="146" t="s">
        <v>594</v>
      </c>
      <c r="B266" s="32" t="s">
        <v>582</v>
      </c>
      <c r="C266" s="147" t="s">
        <v>846</v>
      </c>
      <c r="D266" s="224">
        <v>0</v>
      </c>
      <c r="E266" s="221">
        <v>0</v>
      </c>
      <c r="F266" s="221">
        <f t="shared" si="12"/>
        <v>0</v>
      </c>
      <c r="G266" s="243" t="s">
        <v>419</v>
      </c>
      <c r="H266" s="69"/>
      <c r="I266" s="24"/>
    </row>
    <row r="267" spans="1:9" s="25" customFormat="1" x14ac:dyDescent="0.25">
      <c r="A267" s="146" t="s">
        <v>595</v>
      </c>
      <c r="B267" s="29" t="s">
        <v>596</v>
      </c>
      <c r="C267" s="147" t="s">
        <v>846</v>
      </c>
      <c r="D267" s="224">
        <v>0</v>
      </c>
      <c r="E267" s="221">
        <v>0</v>
      </c>
      <c r="F267" s="221">
        <f t="shared" si="12"/>
        <v>0</v>
      </c>
      <c r="G267" s="243" t="s">
        <v>419</v>
      </c>
      <c r="H267" s="69"/>
      <c r="I267" s="24"/>
    </row>
    <row r="268" spans="1:9" s="25" customFormat="1" x14ac:dyDescent="0.25">
      <c r="A268" s="146" t="s">
        <v>597</v>
      </c>
      <c r="B268" s="32" t="s">
        <v>582</v>
      </c>
      <c r="C268" s="147" t="s">
        <v>846</v>
      </c>
      <c r="D268" s="224">
        <v>0</v>
      </c>
      <c r="E268" s="221">
        <v>0</v>
      </c>
      <c r="F268" s="221">
        <f t="shared" si="12"/>
        <v>0</v>
      </c>
      <c r="G268" s="243" t="s">
        <v>419</v>
      </c>
      <c r="H268" s="69"/>
      <c r="I268" s="24"/>
    </row>
    <row r="269" spans="1:9" s="25" customFormat="1" x14ac:dyDescent="0.25">
      <c r="A269" s="146" t="s">
        <v>598</v>
      </c>
      <c r="B269" s="29" t="s">
        <v>599</v>
      </c>
      <c r="C269" s="147" t="s">
        <v>846</v>
      </c>
      <c r="D269" s="224">
        <v>0</v>
      </c>
      <c r="E269" s="221">
        <v>0</v>
      </c>
      <c r="F269" s="221">
        <f t="shared" si="12"/>
        <v>0</v>
      </c>
      <c r="G269" s="243" t="s">
        <v>419</v>
      </c>
      <c r="H269" s="69"/>
      <c r="I269" s="24"/>
    </row>
    <row r="270" spans="1:9" s="25" customFormat="1" x14ac:dyDescent="0.25">
      <c r="A270" s="146" t="s">
        <v>600</v>
      </c>
      <c r="B270" s="32" t="s">
        <v>582</v>
      </c>
      <c r="C270" s="147" t="s">
        <v>846</v>
      </c>
      <c r="D270" s="224">
        <v>0</v>
      </c>
      <c r="E270" s="221">
        <v>0</v>
      </c>
      <c r="F270" s="221">
        <f t="shared" si="12"/>
        <v>0</v>
      </c>
      <c r="G270" s="243" t="s">
        <v>419</v>
      </c>
      <c r="H270" s="69"/>
      <c r="I270" s="24"/>
    </row>
    <row r="271" spans="1:9" s="25" customFormat="1" x14ac:dyDescent="0.25">
      <c r="A271" s="146" t="s">
        <v>601</v>
      </c>
      <c r="B271" s="29" t="s">
        <v>159</v>
      </c>
      <c r="C271" s="147" t="s">
        <v>846</v>
      </c>
      <c r="D271" s="224">
        <v>92.57</v>
      </c>
      <c r="E271" s="221">
        <v>101.2</v>
      </c>
      <c r="F271" s="221">
        <f t="shared" si="12"/>
        <v>8.6300000000000097</v>
      </c>
      <c r="G271" s="243">
        <f>E271/D271-100%</f>
        <v>9.3226747326347725E-2</v>
      </c>
      <c r="H271" s="69"/>
      <c r="I271" s="24"/>
    </row>
    <row r="272" spans="1:9" s="25" customFormat="1" x14ac:dyDescent="0.25">
      <c r="A272" s="146" t="s">
        <v>602</v>
      </c>
      <c r="B272" s="32" t="s">
        <v>582</v>
      </c>
      <c r="C272" s="147" t="s">
        <v>846</v>
      </c>
      <c r="D272" s="224">
        <v>0</v>
      </c>
      <c r="E272" s="221">
        <v>0</v>
      </c>
      <c r="F272" s="221">
        <f t="shared" si="12"/>
        <v>0</v>
      </c>
      <c r="G272" s="243" t="s">
        <v>419</v>
      </c>
      <c r="H272" s="69"/>
      <c r="I272" s="24"/>
    </row>
    <row r="273" spans="1:9" s="25" customFormat="1" x14ac:dyDescent="0.25">
      <c r="A273" s="146" t="s">
        <v>601</v>
      </c>
      <c r="B273" s="29" t="s">
        <v>603</v>
      </c>
      <c r="C273" s="147" t="s">
        <v>846</v>
      </c>
      <c r="D273" s="224">
        <v>0</v>
      </c>
      <c r="E273" s="221">
        <v>0</v>
      </c>
      <c r="F273" s="221">
        <f t="shared" si="12"/>
        <v>0</v>
      </c>
      <c r="G273" s="243" t="s">
        <v>419</v>
      </c>
      <c r="H273" s="69"/>
      <c r="I273" s="24"/>
    </row>
    <row r="274" spans="1:9" s="25" customFormat="1" x14ac:dyDescent="0.25">
      <c r="A274" s="146" t="s">
        <v>604</v>
      </c>
      <c r="B274" s="32" t="s">
        <v>582</v>
      </c>
      <c r="C274" s="147" t="s">
        <v>846</v>
      </c>
      <c r="D274" s="224">
        <v>0</v>
      </c>
      <c r="E274" s="221">
        <v>0</v>
      </c>
      <c r="F274" s="221">
        <f t="shared" si="12"/>
        <v>0</v>
      </c>
      <c r="G274" s="243" t="s">
        <v>419</v>
      </c>
      <c r="H274" s="69"/>
      <c r="I274" s="24"/>
    </row>
    <row r="275" spans="1:9" s="25" customFormat="1" ht="31.5" x14ac:dyDescent="0.25">
      <c r="A275" s="146" t="s">
        <v>605</v>
      </c>
      <c r="B275" s="30" t="s">
        <v>606</v>
      </c>
      <c r="C275" s="147" t="s">
        <v>846</v>
      </c>
      <c r="D275" s="224">
        <v>0</v>
      </c>
      <c r="E275" s="221">
        <v>0</v>
      </c>
      <c r="F275" s="221">
        <f t="shared" si="12"/>
        <v>0</v>
      </c>
      <c r="G275" s="243" t="s">
        <v>419</v>
      </c>
      <c r="H275" s="69"/>
      <c r="I275" s="24"/>
    </row>
    <row r="276" spans="1:9" s="25" customFormat="1" x14ac:dyDescent="0.25">
      <c r="A276" s="146" t="s">
        <v>607</v>
      </c>
      <c r="B276" s="32" t="s">
        <v>582</v>
      </c>
      <c r="C276" s="147" t="s">
        <v>846</v>
      </c>
      <c r="D276" s="224">
        <v>0</v>
      </c>
      <c r="E276" s="221">
        <v>0</v>
      </c>
      <c r="F276" s="221">
        <f t="shared" si="12"/>
        <v>0</v>
      </c>
      <c r="G276" s="243" t="s">
        <v>419</v>
      </c>
      <c r="H276" s="69"/>
      <c r="I276" s="24"/>
    </row>
    <row r="277" spans="1:9" s="25" customFormat="1" x14ac:dyDescent="0.25">
      <c r="A277" s="146" t="s">
        <v>608</v>
      </c>
      <c r="B277" s="32" t="s">
        <v>164</v>
      </c>
      <c r="C277" s="147" t="s">
        <v>846</v>
      </c>
      <c r="D277" s="224">
        <v>0</v>
      </c>
      <c r="E277" s="221">
        <v>0</v>
      </c>
      <c r="F277" s="221">
        <f t="shared" si="12"/>
        <v>0</v>
      </c>
      <c r="G277" s="243" t="s">
        <v>419</v>
      </c>
      <c r="H277" s="69"/>
      <c r="I277" s="24"/>
    </row>
    <row r="278" spans="1:9" s="25" customFormat="1" x14ac:dyDescent="0.25">
      <c r="A278" s="146" t="s">
        <v>609</v>
      </c>
      <c r="B278" s="33" t="s">
        <v>582</v>
      </c>
      <c r="C278" s="147" t="s">
        <v>846</v>
      </c>
      <c r="D278" s="224">
        <v>0</v>
      </c>
      <c r="E278" s="221">
        <v>0</v>
      </c>
      <c r="F278" s="221">
        <f t="shared" si="12"/>
        <v>0</v>
      </c>
      <c r="G278" s="243" t="s">
        <v>419</v>
      </c>
      <c r="H278" s="69"/>
      <c r="I278" s="24"/>
    </row>
    <row r="279" spans="1:9" s="25" customFormat="1" x14ac:dyDescent="0.25">
      <c r="A279" s="146" t="s">
        <v>610</v>
      </c>
      <c r="B279" s="32" t="s">
        <v>165</v>
      </c>
      <c r="C279" s="147" t="s">
        <v>846</v>
      </c>
      <c r="D279" s="224">
        <v>0</v>
      </c>
      <c r="E279" s="221">
        <v>0</v>
      </c>
      <c r="F279" s="221">
        <f t="shared" si="12"/>
        <v>0</v>
      </c>
      <c r="G279" s="243" t="s">
        <v>419</v>
      </c>
      <c r="H279" s="69"/>
      <c r="I279" s="24"/>
    </row>
    <row r="280" spans="1:9" s="25" customFormat="1" x14ac:dyDescent="0.25">
      <c r="A280" s="146" t="s">
        <v>611</v>
      </c>
      <c r="B280" s="33" t="s">
        <v>582</v>
      </c>
      <c r="C280" s="147" t="s">
        <v>846</v>
      </c>
      <c r="D280" s="224">
        <v>0</v>
      </c>
      <c r="E280" s="221">
        <v>0</v>
      </c>
      <c r="F280" s="221">
        <f t="shared" si="12"/>
        <v>0</v>
      </c>
      <c r="G280" s="243" t="s">
        <v>419</v>
      </c>
      <c r="H280" s="69"/>
      <c r="I280" s="24"/>
    </row>
    <row r="281" spans="1:9" s="25" customFormat="1" x14ac:dyDescent="0.25">
      <c r="A281" s="146" t="s">
        <v>612</v>
      </c>
      <c r="B281" s="30" t="s">
        <v>613</v>
      </c>
      <c r="C281" s="147" t="s">
        <v>846</v>
      </c>
      <c r="D281" s="224">
        <v>11.89</v>
      </c>
      <c r="E281" s="221">
        <f>E254-E271</f>
        <v>9.5549000000000035</v>
      </c>
      <c r="F281" s="221">
        <f t="shared" si="12"/>
        <v>-2.3350999999999971</v>
      </c>
      <c r="G281" s="243">
        <f>E281/D281-100%</f>
        <v>-0.19639192598822519</v>
      </c>
      <c r="H281" s="69"/>
      <c r="I281" s="24"/>
    </row>
    <row r="282" spans="1:9" s="25" customFormat="1" x14ac:dyDescent="0.25">
      <c r="A282" s="146" t="s">
        <v>614</v>
      </c>
      <c r="B282" s="32" t="s">
        <v>582</v>
      </c>
      <c r="C282" s="147" t="s">
        <v>846</v>
      </c>
      <c r="D282" s="224">
        <v>0</v>
      </c>
      <c r="E282" s="221">
        <v>0</v>
      </c>
      <c r="F282" s="221">
        <f t="shared" si="12"/>
        <v>0</v>
      </c>
      <c r="G282" s="243" t="s">
        <v>419</v>
      </c>
      <c r="H282" s="69"/>
      <c r="I282" s="24"/>
    </row>
    <row r="283" spans="1:9" s="25" customFormat="1" ht="31.5" x14ac:dyDescent="0.25">
      <c r="A283" s="146" t="s">
        <v>615</v>
      </c>
      <c r="B283" s="31" t="s">
        <v>616</v>
      </c>
      <c r="C283" s="147" t="s">
        <v>846</v>
      </c>
      <c r="D283" s="224">
        <v>92.26</v>
      </c>
      <c r="E283" s="221">
        <v>52.90509454</v>
      </c>
      <c r="F283" s="221">
        <f t="shared" si="12"/>
        <v>-39.354905460000005</v>
      </c>
      <c r="G283" s="243">
        <f>E283/D283-100%</f>
        <v>-0.42656520117060481</v>
      </c>
      <c r="H283" s="69"/>
      <c r="I283" s="24"/>
    </row>
    <row r="284" spans="1:9" s="25" customFormat="1" x14ac:dyDescent="0.25">
      <c r="A284" s="146" t="s">
        <v>617</v>
      </c>
      <c r="B284" s="30" t="s">
        <v>618</v>
      </c>
      <c r="C284" s="147" t="s">
        <v>846</v>
      </c>
      <c r="D284" s="224">
        <v>0</v>
      </c>
      <c r="E284" s="221">
        <v>0</v>
      </c>
      <c r="F284" s="221">
        <f t="shared" si="12"/>
        <v>0</v>
      </c>
      <c r="G284" s="243" t="s">
        <v>419</v>
      </c>
      <c r="H284" s="69"/>
      <c r="I284" s="24"/>
    </row>
    <row r="285" spans="1:9" s="25" customFormat="1" x14ac:dyDescent="0.25">
      <c r="A285" s="146" t="s">
        <v>619</v>
      </c>
      <c r="B285" s="32" t="s">
        <v>582</v>
      </c>
      <c r="C285" s="147" t="s">
        <v>846</v>
      </c>
      <c r="D285" s="224">
        <v>0</v>
      </c>
      <c r="E285" s="221">
        <v>0</v>
      </c>
      <c r="F285" s="221">
        <f t="shared" si="12"/>
        <v>0</v>
      </c>
      <c r="G285" s="243" t="s">
        <v>419</v>
      </c>
      <c r="H285" s="69"/>
      <c r="I285" s="24"/>
    </row>
    <row r="286" spans="1:9" s="25" customFormat="1" x14ac:dyDescent="0.25">
      <c r="A286" s="146" t="s">
        <v>620</v>
      </c>
      <c r="B286" s="30" t="s">
        <v>621</v>
      </c>
      <c r="C286" s="147" t="s">
        <v>846</v>
      </c>
      <c r="D286" s="224">
        <v>53.1</v>
      </c>
      <c r="E286" s="221">
        <v>4.01</v>
      </c>
      <c r="F286" s="221">
        <f t="shared" si="12"/>
        <v>-49.09</v>
      </c>
      <c r="G286" s="243">
        <f>E286/D286-100%</f>
        <v>-0.92448210922787188</v>
      </c>
      <c r="H286" s="69"/>
      <c r="I286" s="24"/>
    </row>
    <row r="287" spans="1:9" s="25" customFormat="1" x14ac:dyDescent="0.25">
      <c r="A287" s="146" t="s">
        <v>622</v>
      </c>
      <c r="B287" s="32" t="s">
        <v>454</v>
      </c>
      <c r="C287" s="147" t="s">
        <v>846</v>
      </c>
      <c r="D287" s="224">
        <v>52.9</v>
      </c>
      <c r="E287" s="221">
        <v>0</v>
      </c>
      <c r="F287" s="221">
        <f t="shared" si="12"/>
        <v>-52.9</v>
      </c>
      <c r="G287" s="243" t="s">
        <v>419</v>
      </c>
      <c r="H287" s="69"/>
      <c r="I287" s="24"/>
    </row>
    <row r="288" spans="1:9" s="25" customFormat="1" x14ac:dyDescent="0.25">
      <c r="A288" s="146" t="s">
        <v>623</v>
      </c>
      <c r="B288" s="33" t="s">
        <v>582</v>
      </c>
      <c r="C288" s="147" t="s">
        <v>846</v>
      </c>
      <c r="D288" s="224">
        <v>0</v>
      </c>
      <c r="E288" s="221">
        <v>0</v>
      </c>
      <c r="F288" s="221">
        <f t="shared" si="12"/>
        <v>0</v>
      </c>
      <c r="G288" s="243" t="s">
        <v>419</v>
      </c>
      <c r="H288" s="69"/>
      <c r="I288" s="24"/>
    </row>
    <row r="289" spans="1:9" s="25" customFormat="1" x14ac:dyDescent="0.25">
      <c r="A289" s="146" t="s">
        <v>624</v>
      </c>
      <c r="B289" s="32" t="s">
        <v>625</v>
      </c>
      <c r="C289" s="147" t="s">
        <v>846</v>
      </c>
      <c r="D289" s="224">
        <v>0.2</v>
      </c>
      <c r="E289" s="221">
        <v>0.19800000000000001</v>
      </c>
      <c r="F289" s="221">
        <f t="shared" si="12"/>
        <v>-2.0000000000000018E-3</v>
      </c>
      <c r="G289" s="243">
        <f>E289/D289-100%</f>
        <v>-1.0000000000000009E-2</v>
      </c>
      <c r="H289" s="69"/>
      <c r="I289" s="24"/>
    </row>
    <row r="290" spans="1:9" s="25" customFormat="1" x14ac:dyDescent="0.25">
      <c r="A290" s="146" t="s">
        <v>626</v>
      </c>
      <c r="B290" s="33" t="s">
        <v>582</v>
      </c>
      <c r="C290" s="147" t="s">
        <v>846</v>
      </c>
      <c r="D290" s="224">
        <v>0</v>
      </c>
      <c r="E290" s="221">
        <v>0</v>
      </c>
      <c r="F290" s="221">
        <f t="shared" si="12"/>
        <v>0</v>
      </c>
      <c r="G290" s="243" t="s">
        <v>419</v>
      </c>
      <c r="H290" s="69"/>
      <c r="I290" s="24"/>
    </row>
    <row r="291" spans="1:9" s="25" customFormat="1" ht="31.5" x14ac:dyDescent="0.25">
      <c r="A291" s="146" t="s">
        <v>627</v>
      </c>
      <c r="B291" s="30" t="s">
        <v>628</v>
      </c>
      <c r="C291" s="147" t="s">
        <v>846</v>
      </c>
      <c r="D291" s="224">
        <v>0</v>
      </c>
      <c r="E291" s="221">
        <v>0</v>
      </c>
      <c r="F291" s="221">
        <f t="shared" si="12"/>
        <v>0</v>
      </c>
      <c r="G291" s="243" t="s">
        <v>419</v>
      </c>
      <c r="H291" s="69"/>
      <c r="I291" s="24"/>
    </row>
    <row r="292" spans="1:9" s="25" customFormat="1" x14ac:dyDescent="0.25">
      <c r="A292" s="146" t="s">
        <v>629</v>
      </c>
      <c r="B292" s="32" t="s">
        <v>582</v>
      </c>
      <c r="C292" s="147" t="s">
        <v>846</v>
      </c>
      <c r="D292" s="224">
        <v>0</v>
      </c>
      <c r="E292" s="221">
        <v>0</v>
      </c>
      <c r="F292" s="221">
        <f t="shared" si="12"/>
        <v>0</v>
      </c>
      <c r="G292" s="243" t="s">
        <v>419</v>
      </c>
      <c r="H292" s="69"/>
      <c r="I292" s="24"/>
    </row>
    <row r="293" spans="1:9" s="25" customFormat="1" x14ac:dyDescent="0.25">
      <c r="A293" s="146" t="s">
        <v>630</v>
      </c>
      <c r="B293" s="30" t="s">
        <v>631</v>
      </c>
      <c r="C293" s="147" t="s">
        <v>846</v>
      </c>
      <c r="D293" s="224">
        <v>9.5399999999999991</v>
      </c>
      <c r="E293" s="221">
        <v>16.04199238</v>
      </c>
      <c r="F293" s="221">
        <f t="shared" si="12"/>
        <v>6.5019923800000008</v>
      </c>
      <c r="G293" s="243">
        <f>E293/D293-100%</f>
        <v>0.68155056394129998</v>
      </c>
      <c r="H293" s="69"/>
      <c r="I293" s="24"/>
    </row>
    <row r="294" spans="1:9" s="25" customFormat="1" x14ac:dyDescent="0.25">
      <c r="A294" s="146" t="s">
        <v>632</v>
      </c>
      <c r="B294" s="32" t="s">
        <v>582</v>
      </c>
      <c r="C294" s="147" t="s">
        <v>846</v>
      </c>
      <c r="D294" s="224">
        <v>0</v>
      </c>
      <c r="E294" s="221">
        <v>0</v>
      </c>
      <c r="F294" s="221">
        <f t="shared" si="12"/>
        <v>0</v>
      </c>
      <c r="G294" s="243" t="s">
        <v>419</v>
      </c>
      <c r="H294" s="69"/>
      <c r="I294" s="24"/>
    </row>
    <row r="295" spans="1:9" s="25" customFormat="1" x14ac:dyDescent="0.25">
      <c r="A295" s="146" t="s">
        <v>633</v>
      </c>
      <c r="B295" s="30" t="s">
        <v>634</v>
      </c>
      <c r="C295" s="147" t="s">
        <v>846</v>
      </c>
      <c r="D295" s="224">
        <v>0</v>
      </c>
      <c r="E295" s="221">
        <v>0</v>
      </c>
      <c r="F295" s="221">
        <f t="shared" ref="F295:F317" si="13">E295-D295</f>
        <v>0</v>
      </c>
      <c r="G295" s="243" t="s">
        <v>419</v>
      </c>
      <c r="H295" s="69"/>
      <c r="I295" s="24"/>
    </row>
    <row r="296" spans="1:9" s="25" customFormat="1" x14ac:dyDescent="0.25">
      <c r="A296" s="146" t="s">
        <v>635</v>
      </c>
      <c r="B296" s="32" t="s">
        <v>582</v>
      </c>
      <c r="C296" s="147" t="s">
        <v>846</v>
      </c>
      <c r="D296" s="224">
        <v>0</v>
      </c>
      <c r="E296" s="221">
        <v>0</v>
      </c>
      <c r="F296" s="221">
        <f t="shared" si="13"/>
        <v>0</v>
      </c>
      <c r="G296" s="243" t="s">
        <v>419</v>
      </c>
      <c r="H296" s="69"/>
      <c r="I296" s="24"/>
    </row>
    <row r="297" spans="1:9" s="25" customFormat="1" x14ac:dyDescent="0.25">
      <c r="A297" s="146" t="s">
        <v>636</v>
      </c>
      <c r="B297" s="30" t="s">
        <v>637</v>
      </c>
      <c r="C297" s="147" t="s">
        <v>846</v>
      </c>
      <c r="D297" s="224">
        <v>7.44</v>
      </c>
      <c r="E297" s="221">
        <v>13.534000000000001</v>
      </c>
      <c r="F297" s="221">
        <f t="shared" si="13"/>
        <v>6.0940000000000003</v>
      </c>
      <c r="G297" s="243">
        <f>E297/D297-100%</f>
        <v>0.81908602150537635</v>
      </c>
      <c r="H297" s="69"/>
      <c r="I297" s="24"/>
    </row>
    <row r="298" spans="1:9" s="25" customFormat="1" x14ac:dyDescent="0.25">
      <c r="A298" s="146" t="s">
        <v>638</v>
      </c>
      <c r="B298" s="32" t="s">
        <v>582</v>
      </c>
      <c r="C298" s="147" t="s">
        <v>846</v>
      </c>
      <c r="D298" s="224">
        <v>0</v>
      </c>
      <c r="E298" s="221">
        <v>0</v>
      </c>
      <c r="F298" s="221">
        <f t="shared" si="13"/>
        <v>0</v>
      </c>
      <c r="G298" s="243" t="s">
        <v>419</v>
      </c>
      <c r="H298" s="69"/>
      <c r="I298" s="24"/>
    </row>
    <row r="299" spans="1:9" s="25" customFormat="1" x14ac:dyDescent="0.25">
      <c r="A299" s="146" t="s">
        <v>639</v>
      </c>
      <c r="B299" s="30" t="s">
        <v>640</v>
      </c>
      <c r="C299" s="147" t="s">
        <v>846</v>
      </c>
      <c r="D299" s="224">
        <v>0</v>
      </c>
      <c r="E299" s="221">
        <v>0</v>
      </c>
      <c r="F299" s="221">
        <f t="shared" si="13"/>
        <v>0</v>
      </c>
      <c r="G299" s="243" t="s">
        <v>419</v>
      </c>
      <c r="H299" s="69"/>
      <c r="I299" s="24"/>
    </row>
    <row r="300" spans="1:9" s="25" customFormat="1" x14ac:dyDescent="0.25">
      <c r="A300" s="146" t="s">
        <v>641</v>
      </c>
      <c r="B300" s="32" t="s">
        <v>582</v>
      </c>
      <c r="C300" s="147" t="s">
        <v>846</v>
      </c>
      <c r="D300" s="224">
        <v>0</v>
      </c>
      <c r="E300" s="221">
        <v>0</v>
      </c>
      <c r="F300" s="221">
        <f t="shared" si="13"/>
        <v>0</v>
      </c>
      <c r="G300" s="243" t="s">
        <v>419</v>
      </c>
      <c r="H300" s="69"/>
      <c r="I300" s="24"/>
    </row>
    <row r="301" spans="1:9" s="25" customFormat="1" ht="31.5" x14ac:dyDescent="0.25">
      <c r="A301" s="146" t="s">
        <v>642</v>
      </c>
      <c r="B301" s="30" t="s">
        <v>643</v>
      </c>
      <c r="C301" s="147" t="s">
        <v>846</v>
      </c>
      <c r="D301" s="224">
        <v>0</v>
      </c>
      <c r="E301" s="221">
        <v>0</v>
      </c>
      <c r="F301" s="221">
        <f t="shared" si="13"/>
        <v>0</v>
      </c>
      <c r="G301" s="243" t="s">
        <v>419</v>
      </c>
      <c r="H301" s="69"/>
      <c r="I301" s="24"/>
    </row>
    <row r="302" spans="1:9" s="25" customFormat="1" x14ac:dyDescent="0.25">
      <c r="A302" s="146" t="s">
        <v>644</v>
      </c>
      <c r="B302" s="32" t="s">
        <v>582</v>
      </c>
      <c r="C302" s="147" t="s">
        <v>846</v>
      </c>
      <c r="D302" s="224">
        <v>0</v>
      </c>
      <c r="E302" s="221">
        <v>0</v>
      </c>
      <c r="F302" s="221">
        <f t="shared" si="13"/>
        <v>0</v>
      </c>
      <c r="G302" s="243" t="s">
        <v>419</v>
      </c>
      <c r="H302" s="69"/>
      <c r="I302" s="24"/>
    </row>
    <row r="303" spans="1:9" s="25" customFormat="1" x14ac:dyDescent="0.25">
      <c r="A303" s="146" t="s">
        <v>645</v>
      </c>
      <c r="B303" s="30" t="s">
        <v>646</v>
      </c>
      <c r="C303" s="147" t="s">
        <v>846</v>
      </c>
      <c r="D303" s="224">
        <f>D283-D286-D293-D297</f>
        <v>22.180000000000003</v>
      </c>
      <c r="E303" s="221">
        <f>E283-E286-E293-E297</f>
        <v>19.319102160000007</v>
      </c>
      <c r="F303" s="221">
        <f t="shared" si="13"/>
        <v>-2.8608978399999963</v>
      </c>
      <c r="G303" s="243">
        <f>E303/D303-100%</f>
        <v>-0.12898547520288528</v>
      </c>
      <c r="H303" s="69"/>
      <c r="I303" s="24"/>
    </row>
    <row r="304" spans="1:9" s="25" customFormat="1" x14ac:dyDescent="0.25">
      <c r="A304" s="146" t="s">
        <v>647</v>
      </c>
      <c r="B304" s="32" t="s">
        <v>582</v>
      </c>
      <c r="C304" s="147" t="s">
        <v>846</v>
      </c>
      <c r="D304" s="224">
        <v>0</v>
      </c>
      <c r="E304" s="221">
        <v>0</v>
      </c>
      <c r="F304" s="221">
        <f t="shared" si="13"/>
        <v>0</v>
      </c>
      <c r="G304" s="243" t="s">
        <v>419</v>
      </c>
      <c r="H304" s="69"/>
      <c r="I304" s="24"/>
    </row>
    <row r="305" spans="1:9" s="25" customFormat="1" ht="47.25" x14ac:dyDescent="0.25">
      <c r="A305" s="146" t="s">
        <v>648</v>
      </c>
      <c r="B305" s="31" t="s">
        <v>649</v>
      </c>
      <c r="C305" s="147" t="s">
        <v>8</v>
      </c>
      <c r="D305" s="242">
        <f>D313</f>
        <v>0.97018425204476699</v>
      </c>
      <c r="E305" s="243">
        <f>E313</f>
        <v>0.97151613815366078</v>
      </c>
      <c r="F305" s="243">
        <f t="shared" si="13"/>
        <v>1.3318861088937872E-3</v>
      </c>
      <c r="G305" s="243">
        <f>E305/D305-100%</f>
        <v>1.3728176952849669E-3</v>
      </c>
      <c r="H305" s="69"/>
      <c r="I305" s="24"/>
    </row>
    <row r="306" spans="1:9" s="25" customFormat="1" ht="31.5" x14ac:dyDescent="0.25">
      <c r="A306" s="146" t="s">
        <v>650</v>
      </c>
      <c r="B306" s="30" t="s">
        <v>651</v>
      </c>
      <c r="C306" s="147" t="s">
        <v>8</v>
      </c>
      <c r="D306" s="224">
        <v>0</v>
      </c>
      <c r="E306" s="221">
        <v>0</v>
      </c>
      <c r="F306" s="246">
        <f t="shared" si="13"/>
        <v>0</v>
      </c>
      <c r="G306" s="243" t="s">
        <v>419</v>
      </c>
      <c r="H306" s="69"/>
      <c r="I306" s="24"/>
    </row>
    <row r="307" spans="1:9" s="25" customFormat="1" ht="31.5" x14ac:dyDescent="0.25">
      <c r="A307" s="146" t="s">
        <v>652</v>
      </c>
      <c r="B307" s="30" t="s">
        <v>653</v>
      </c>
      <c r="C307" s="147" t="s">
        <v>8</v>
      </c>
      <c r="D307" s="224">
        <v>0</v>
      </c>
      <c r="E307" s="221">
        <v>0</v>
      </c>
      <c r="F307" s="246">
        <f t="shared" si="13"/>
        <v>0</v>
      </c>
      <c r="G307" s="243" t="s">
        <v>419</v>
      </c>
      <c r="H307" s="69"/>
      <c r="I307" s="24"/>
    </row>
    <row r="308" spans="1:9" s="25" customFormat="1" ht="31.5" x14ac:dyDescent="0.25">
      <c r="A308" s="146" t="s">
        <v>654</v>
      </c>
      <c r="B308" s="30" t="s">
        <v>655</v>
      </c>
      <c r="C308" s="147" t="s">
        <v>8</v>
      </c>
      <c r="D308" s="224">
        <v>0</v>
      </c>
      <c r="E308" s="221">
        <v>0</v>
      </c>
      <c r="F308" s="246">
        <f t="shared" si="13"/>
        <v>0</v>
      </c>
      <c r="G308" s="243" t="s">
        <v>419</v>
      </c>
      <c r="H308" s="69"/>
      <c r="I308" s="24"/>
    </row>
    <row r="309" spans="1:9" s="25" customFormat="1" ht="31.5" x14ac:dyDescent="0.25">
      <c r="A309" s="146" t="s">
        <v>656</v>
      </c>
      <c r="B309" s="30" t="s">
        <v>657</v>
      </c>
      <c r="C309" s="147" t="s">
        <v>8</v>
      </c>
      <c r="D309" s="224">
        <v>0</v>
      </c>
      <c r="E309" s="221">
        <v>0</v>
      </c>
      <c r="F309" s="246">
        <f t="shared" si="13"/>
        <v>0</v>
      </c>
      <c r="G309" s="243" t="s">
        <v>419</v>
      </c>
      <c r="H309" s="69"/>
      <c r="I309" s="24"/>
    </row>
    <row r="310" spans="1:9" s="25" customFormat="1" x14ac:dyDescent="0.25">
      <c r="A310" s="146" t="s">
        <v>658</v>
      </c>
      <c r="B310" s="29" t="s">
        <v>659</v>
      </c>
      <c r="C310" s="147" t="s">
        <v>8</v>
      </c>
      <c r="D310" s="224">
        <v>0</v>
      </c>
      <c r="E310" s="221">
        <v>0</v>
      </c>
      <c r="F310" s="246">
        <f t="shared" si="13"/>
        <v>0</v>
      </c>
      <c r="G310" s="243" t="s">
        <v>419</v>
      </c>
      <c r="H310" s="69"/>
      <c r="I310" s="24"/>
    </row>
    <row r="311" spans="1:9" s="25" customFormat="1" x14ac:dyDescent="0.25">
      <c r="A311" s="146" t="s">
        <v>660</v>
      </c>
      <c r="B311" s="29" t="s">
        <v>661</v>
      </c>
      <c r="C311" s="147" t="s">
        <v>8</v>
      </c>
      <c r="D311" s="224">
        <v>0</v>
      </c>
      <c r="E311" s="221">
        <v>0</v>
      </c>
      <c r="F311" s="246">
        <f t="shared" si="13"/>
        <v>0</v>
      </c>
      <c r="G311" s="243" t="s">
        <v>419</v>
      </c>
      <c r="H311" s="69"/>
      <c r="I311" s="24"/>
    </row>
    <row r="312" spans="1:9" s="25" customFormat="1" x14ac:dyDescent="0.25">
      <c r="A312" s="146" t="s">
        <v>662</v>
      </c>
      <c r="B312" s="29" t="s">
        <v>663</v>
      </c>
      <c r="C312" s="147" t="s">
        <v>8</v>
      </c>
      <c r="D312" s="224">
        <v>0</v>
      </c>
      <c r="E312" s="221">
        <v>0</v>
      </c>
      <c r="F312" s="246">
        <f t="shared" si="13"/>
        <v>0</v>
      </c>
      <c r="G312" s="243" t="s">
        <v>419</v>
      </c>
      <c r="H312" s="69"/>
      <c r="I312" s="24"/>
    </row>
    <row r="313" spans="1:9" s="25" customFormat="1" x14ac:dyDescent="0.25">
      <c r="A313" s="146" t="s">
        <v>664</v>
      </c>
      <c r="B313" s="29" t="s">
        <v>665</v>
      </c>
      <c r="C313" s="147" t="s">
        <v>8</v>
      </c>
      <c r="D313" s="242">
        <f>D167/(D23*1.2)</f>
        <v>0.97018425204476699</v>
      </c>
      <c r="E313" s="243">
        <f>E167/(E23*1.2)</f>
        <v>0.97151613815366078</v>
      </c>
      <c r="F313" s="243">
        <f t="shared" si="13"/>
        <v>1.3318861088937872E-3</v>
      </c>
      <c r="G313" s="243">
        <f>E313/D313-100%</f>
        <v>1.3728176952849669E-3</v>
      </c>
      <c r="H313" s="69"/>
      <c r="I313" s="24"/>
    </row>
    <row r="314" spans="1:9" s="25" customFormat="1" x14ac:dyDescent="0.25">
      <c r="A314" s="146" t="s">
        <v>666</v>
      </c>
      <c r="B314" s="29" t="s">
        <v>667</v>
      </c>
      <c r="C314" s="147" t="s">
        <v>8</v>
      </c>
      <c r="D314" s="224">
        <v>0</v>
      </c>
      <c r="E314" s="221">
        <v>0</v>
      </c>
      <c r="F314" s="246">
        <f t="shared" si="13"/>
        <v>0</v>
      </c>
      <c r="G314" s="243" t="s">
        <v>419</v>
      </c>
      <c r="H314" s="71"/>
      <c r="I314" s="24"/>
    </row>
    <row r="315" spans="1:9" s="25" customFormat="1" ht="31.5" x14ac:dyDescent="0.25">
      <c r="A315" s="146" t="s">
        <v>668</v>
      </c>
      <c r="B315" s="30" t="s">
        <v>669</v>
      </c>
      <c r="C315" s="147" t="s">
        <v>8</v>
      </c>
      <c r="D315" s="224">
        <v>0</v>
      </c>
      <c r="E315" s="221">
        <v>0</v>
      </c>
      <c r="F315" s="246">
        <f t="shared" si="13"/>
        <v>0</v>
      </c>
      <c r="G315" s="243" t="s">
        <v>419</v>
      </c>
      <c r="H315" s="71"/>
      <c r="I315" s="24"/>
    </row>
    <row r="316" spans="1:9" s="25" customFormat="1" x14ac:dyDescent="0.25">
      <c r="A316" s="146" t="s">
        <v>670</v>
      </c>
      <c r="B316" s="41" t="s">
        <v>164</v>
      </c>
      <c r="C316" s="147" t="s">
        <v>8</v>
      </c>
      <c r="D316" s="224">
        <v>0</v>
      </c>
      <c r="E316" s="221">
        <v>0</v>
      </c>
      <c r="F316" s="246">
        <f t="shared" si="13"/>
        <v>0</v>
      </c>
      <c r="G316" s="243" t="s">
        <v>419</v>
      </c>
      <c r="H316" s="69"/>
      <c r="I316" s="24"/>
    </row>
    <row r="317" spans="1:9" s="25" customFormat="1" ht="16.5" thickBot="1" x14ac:dyDescent="0.3">
      <c r="A317" s="151" t="s">
        <v>671</v>
      </c>
      <c r="B317" s="42" t="s">
        <v>165</v>
      </c>
      <c r="C317" s="152" t="s">
        <v>8</v>
      </c>
      <c r="D317" s="224">
        <v>0</v>
      </c>
      <c r="E317" s="221">
        <v>0</v>
      </c>
      <c r="F317" s="246">
        <f t="shared" si="13"/>
        <v>0</v>
      </c>
      <c r="G317" s="243" t="s">
        <v>419</v>
      </c>
      <c r="H317" s="72"/>
      <c r="I317" s="24"/>
    </row>
    <row r="318" spans="1:9" s="25" customFormat="1" ht="16.5" thickBot="1" x14ac:dyDescent="0.3">
      <c r="A318" s="375" t="s">
        <v>672</v>
      </c>
      <c r="B318" s="376"/>
      <c r="C318" s="376"/>
      <c r="D318" s="376"/>
      <c r="E318" s="376"/>
      <c r="F318" s="376"/>
      <c r="G318" s="376"/>
      <c r="H318" s="377"/>
      <c r="I318" s="24"/>
    </row>
    <row r="319" spans="1:9" ht="31.5" x14ac:dyDescent="0.25">
      <c r="A319" s="153" t="s">
        <v>673</v>
      </c>
      <c r="B319" s="39" t="s">
        <v>674</v>
      </c>
      <c r="C319" s="154" t="s">
        <v>419</v>
      </c>
      <c r="D319" s="74" t="s">
        <v>675</v>
      </c>
      <c r="E319" s="74" t="s">
        <v>675</v>
      </c>
      <c r="F319" s="74" t="s">
        <v>903</v>
      </c>
      <c r="G319" s="74" t="s">
        <v>675</v>
      </c>
      <c r="H319" s="75" t="s">
        <v>675</v>
      </c>
    </row>
    <row r="320" spans="1:9" x14ac:dyDescent="0.25">
      <c r="A320" s="146" t="s">
        <v>676</v>
      </c>
      <c r="B320" s="31" t="s">
        <v>677</v>
      </c>
      <c r="C320" s="147" t="s">
        <v>1</v>
      </c>
      <c r="D320" s="148" t="s">
        <v>419</v>
      </c>
      <c r="E320" s="76" t="s">
        <v>419</v>
      </c>
      <c r="F320" s="74" t="s">
        <v>419</v>
      </c>
      <c r="G320" s="70" t="s">
        <v>419</v>
      </c>
      <c r="H320" s="69"/>
    </row>
    <row r="321" spans="1:8" x14ac:dyDescent="0.25">
      <c r="A321" s="146" t="s">
        <v>678</v>
      </c>
      <c r="B321" s="31" t="s">
        <v>679</v>
      </c>
      <c r="C321" s="147" t="s">
        <v>680</v>
      </c>
      <c r="D321" s="148" t="s">
        <v>419</v>
      </c>
      <c r="E321" s="76" t="s">
        <v>419</v>
      </c>
      <c r="F321" s="74" t="s">
        <v>419</v>
      </c>
      <c r="G321" s="70" t="s">
        <v>419</v>
      </c>
      <c r="H321" s="69"/>
    </row>
    <row r="322" spans="1:8" x14ac:dyDescent="0.25">
      <c r="A322" s="146" t="s">
        <v>681</v>
      </c>
      <c r="B322" s="31" t="s">
        <v>682</v>
      </c>
      <c r="C322" s="147" t="s">
        <v>1</v>
      </c>
      <c r="D322" s="148" t="s">
        <v>419</v>
      </c>
      <c r="E322" s="76" t="s">
        <v>419</v>
      </c>
      <c r="F322" s="74" t="s">
        <v>419</v>
      </c>
      <c r="G322" s="70" t="s">
        <v>419</v>
      </c>
      <c r="H322" s="69"/>
    </row>
    <row r="323" spans="1:8" x14ac:dyDescent="0.25">
      <c r="A323" s="146" t="s">
        <v>683</v>
      </c>
      <c r="B323" s="31" t="s">
        <v>684</v>
      </c>
      <c r="C323" s="147" t="s">
        <v>680</v>
      </c>
      <c r="D323" s="148" t="s">
        <v>419</v>
      </c>
      <c r="E323" s="76" t="s">
        <v>419</v>
      </c>
      <c r="F323" s="74" t="s">
        <v>419</v>
      </c>
      <c r="G323" s="70" t="s">
        <v>419</v>
      </c>
      <c r="H323" s="69"/>
    </row>
    <row r="324" spans="1:8" x14ac:dyDescent="0.25">
      <c r="A324" s="146" t="s">
        <v>685</v>
      </c>
      <c r="B324" s="31" t="s">
        <v>686</v>
      </c>
      <c r="C324" s="147" t="s">
        <v>687</v>
      </c>
      <c r="D324" s="148" t="s">
        <v>419</v>
      </c>
      <c r="E324" s="76" t="s">
        <v>419</v>
      </c>
      <c r="F324" s="74" t="s">
        <v>419</v>
      </c>
      <c r="G324" s="70" t="s">
        <v>419</v>
      </c>
      <c r="H324" s="69"/>
    </row>
    <row r="325" spans="1:8" x14ac:dyDescent="0.25">
      <c r="A325" s="146" t="s">
        <v>688</v>
      </c>
      <c r="B325" s="31" t="s">
        <v>689</v>
      </c>
      <c r="C325" s="147" t="s">
        <v>419</v>
      </c>
      <c r="D325" s="76" t="s">
        <v>675</v>
      </c>
      <c r="E325" s="76" t="s">
        <v>675</v>
      </c>
      <c r="F325" s="74" t="s">
        <v>903</v>
      </c>
      <c r="G325" s="76" t="s">
        <v>675</v>
      </c>
      <c r="H325" s="77" t="s">
        <v>675</v>
      </c>
    </row>
    <row r="326" spans="1:8" x14ac:dyDescent="0.25">
      <c r="A326" s="146" t="s">
        <v>690</v>
      </c>
      <c r="B326" s="30" t="s">
        <v>691</v>
      </c>
      <c r="C326" s="147" t="s">
        <v>687</v>
      </c>
      <c r="D326" s="148" t="s">
        <v>419</v>
      </c>
      <c r="E326" s="98" t="s">
        <v>419</v>
      </c>
      <c r="F326" s="74" t="s">
        <v>419</v>
      </c>
      <c r="G326" s="70" t="s">
        <v>419</v>
      </c>
      <c r="H326" s="69"/>
    </row>
    <row r="327" spans="1:8" x14ac:dyDescent="0.25">
      <c r="A327" s="146" t="s">
        <v>692</v>
      </c>
      <c r="B327" s="30" t="s">
        <v>693</v>
      </c>
      <c r="C327" s="147" t="s">
        <v>694</v>
      </c>
      <c r="D327" s="148" t="s">
        <v>419</v>
      </c>
      <c r="E327" s="98" t="s">
        <v>419</v>
      </c>
      <c r="F327" s="74" t="s">
        <v>419</v>
      </c>
      <c r="G327" s="70" t="s">
        <v>419</v>
      </c>
      <c r="H327" s="69"/>
    </row>
    <row r="328" spans="1:8" x14ac:dyDescent="0.25">
      <c r="A328" s="146" t="s">
        <v>695</v>
      </c>
      <c r="B328" s="31" t="s">
        <v>696</v>
      </c>
      <c r="C328" s="147" t="s">
        <v>419</v>
      </c>
      <c r="D328" s="76" t="s">
        <v>675</v>
      </c>
      <c r="E328" s="76" t="s">
        <v>675</v>
      </c>
      <c r="F328" s="74" t="s">
        <v>903</v>
      </c>
      <c r="G328" s="76" t="s">
        <v>675</v>
      </c>
      <c r="H328" s="77" t="s">
        <v>675</v>
      </c>
    </row>
    <row r="329" spans="1:8" x14ac:dyDescent="0.25">
      <c r="A329" s="146" t="s">
        <v>697</v>
      </c>
      <c r="B329" s="30" t="s">
        <v>691</v>
      </c>
      <c r="C329" s="147" t="s">
        <v>687</v>
      </c>
      <c r="D329" s="148" t="s">
        <v>419</v>
      </c>
      <c r="E329" s="76" t="s">
        <v>419</v>
      </c>
      <c r="F329" s="74" t="s">
        <v>419</v>
      </c>
      <c r="G329" s="70" t="s">
        <v>419</v>
      </c>
      <c r="H329" s="69"/>
    </row>
    <row r="330" spans="1:8" x14ac:dyDescent="0.25">
      <c r="A330" s="146" t="s">
        <v>698</v>
      </c>
      <c r="B330" s="30" t="s">
        <v>699</v>
      </c>
      <c r="C330" s="147" t="s">
        <v>1</v>
      </c>
      <c r="D330" s="148" t="s">
        <v>419</v>
      </c>
      <c r="E330" s="76" t="s">
        <v>419</v>
      </c>
      <c r="F330" s="74" t="s">
        <v>419</v>
      </c>
      <c r="G330" s="70" t="s">
        <v>419</v>
      </c>
      <c r="H330" s="69"/>
    </row>
    <row r="331" spans="1:8" x14ac:dyDescent="0.25">
      <c r="A331" s="146" t="s">
        <v>700</v>
      </c>
      <c r="B331" s="30" t="s">
        <v>693</v>
      </c>
      <c r="C331" s="147" t="s">
        <v>694</v>
      </c>
      <c r="D331" s="148" t="s">
        <v>419</v>
      </c>
      <c r="E331" s="76" t="s">
        <v>419</v>
      </c>
      <c r="F331" s="74" t="s">
        <v>419</v>
      </c>
      <c r="G331" s="70" t="s">
        <v>419</v>
      </c>
      <c r="H331" s="69"/>
    </row>
    <row r="332" spans="1:8" x14ac:dyDescent="0.25">
      <c r="A332" s="146" t="s">
        <v>701</v>
      </c>
      <c r="B332" s="31" t="s">
        <v>702</v>
      </c>
      <c r="C332" s="147" t="s">
        <v>419</v>
      </c>
      <c r="D332" s="76" t="s">
        <v>675</v>
      </c>
      <c r="E332" s="76" t="s">
        <v>675</v>
      </c>
      <c r="F332" s="74" t="s">
        <v>903</v>
      </c>
      <c r="G332" s="76" t="s">
        <v>675</v>
      </c>
      <c r="H332" s="77" t="s">
        <v>675</v>
      </c>
    </row>
    <row r="333" spans="1:8" x14ac:dyDescent="0.25">
      <c r="A333" s="146" t="s">
        <v>703</v>
      </c>
      <c r="B333" s="30" t="s">
        <v>691</v>
      </c>
      <c r="C333" s="147" t="s">
        <v>687</v>
      </c>
      <c r="D333" s="148" t="s">
        <v>419</v>
      </c>
      <c r="E333" s="76" t="s">
        <v>419</v>
      </c>
      <c r="F333" s="74" t="s">
        <v>419</v>
      </c>
      <c r="G333" s="70" t="s">
        <v>419</v>
      </c>
      <c r="H333" s="69"/>
    </row>
    <row r="334" spans="1:8" x14ac:dyDescent="0.25">
      <c r="A334" s="146" t="s">
        <v>704</v>
      </c>
      <c r="B334" s="30" t="s">
        <v>693</v>
      </c>
      <c r="C334" s="147" t="s">
        <v>694</v>
      </c>
      <c r="D334" s="148" t="s">
        <v>419</v>
      </c>
      <c r="E334" s="76" t="s">
        <v>419</v>
      </c>
      <c r="F334" s="74" t="s">
        <v>419</v>
      </c>
      <c r="G334" s="70" t="s">
        <v>419</v>
      </c>
      <c r="H334" s="69"/>
    </row>
    <row r="335" spans="1:8" x14ac:dyDescent="0.25">
      <c r="A335" s="146" t="s">
        <v>705</v>
      </c>
      <c r="B335" s="31" t="s">
        <v>706</v>
      </c>
      <c r="C335" s="147" t="s">
        <v>419</v>
      </c>
      <c r="D335" s="76" t="s">
        <v>675</v>
      </c>
      <c r="E335" s="76" t="s">
        <v>675</v>
      </c>
      <c r="F335" s="74" t="s">
        <v>903</v>
      </c>
      <c r="G335" s="76" t="s">
        <v>675</v>
      </c>
      <c r="H335" s="77" t="s">
        <v>675</v>
      </c>
    </row>
    <row r="336" spans="1:8" x14ac:dyDescent="0.25">
      <c r="A336" s="146" t="s">
        <v>707</v>
      </c>
      <c r="B336" s="30" t="s">
        <v>691</v>
      </c>
      <c r="C336" s="147" t="s">
        <v>687</v>
      </c>
      <c r="D336" s="148" t="s">
        <v>419</v>
      </c>
      <c r="E336" s="76" t="s">
        <v>419</v>
      </c>
      <c r="F336" s="74" t="s">
        <v>419</v>
      </c>
      <c r="G336" s="70" t="s">
        <v>419</v>
      </c>
      <c r="H336" s="69"/>
    </row>
    <row r="337" spans="1:8" x14ac:dyDescent="0.25">
      <c r="A337" s="146" t="s">
        <v>708</v>
      </c>
      <c r="B337" s="30" t="s">
        <v>699</v>
      </c>
      <c r="C337" s="147" t="s">
        <v>1</v>
      </c>
      <c r="D337" s="148" t="s">
        <v>419</v>
      </c>
      <c r="E337" s="76" t="s">
        <v>419</v>
      </c>
      <c r="F337" s="74" t="s">
        <v>419</v>
      </c>
      <c r="G337" s="70" t="s">
        <v>419</v>
      </c>
      <c r="H337" s="69"/>
    </row>
    <row r="338" spans="1:8" x14ac:dyDescent="0.25">
      <c r="A338" s="146" t="s">
        <v>709</v>
      </c>
      <c r="B338" s="30" t="s">
        <v>693</v>
      </c>
      <c r="C338" s="147" t="s">
        <v>694</v>
      </c>
      <c r="D338" s="148" t="s">
        <v>419</v>
      </c>
      <c r="E338" s="76" t="s">
        <v>419</v>
      </c>
      <c r="F338" s="74" t="s">
        <v>419</v>
      </c>
      <c r="G338" s="70" t="s">
        <v>419</v>
      </c>
      <c r="H338" s="69"/>
    </row>
    <row r="339" spans="1:8" x14ac:dyDescent="0.25">
      <c r="A339" s="153" t="s">
        <v>710</v>
      </c>
      <c r="B339" s="39" t="s">
        <v>711</v>
      </c>
      <c r="C339" s="154" t="s">
        <v>419</v>
      </c>
      <c r="D339" s="76" t="s">
        <v>675</v>
      </c>
      <c r="E339" s="76" t="s">
        <v>675</v>
      </c>
      <c r="F339" s="74" t="s">
        <v>903</v>
      </c>
      <c r="G339" s="74" t="s">
        <v>675</v>
      </c>
      <c r="H339" s="75" t="s">
        <v>675</v>
      </c>
    </row>
    <row r="340" spans="1:8" ht="31.5" x14ac:dyDescent="0.25">
      <c r="A340" s="146" t="s">
        <v>712</v>
      </c>
      <c r="B340" s="31" t="s">
        <v>713</v>
      </c>
      <c r="C340" s="147" t="s">
        <v>687</v>
      </c>
      <c r="D340" s="148" t="s">
        <v>419</v>
      </c>
      <c r="E340" s="76"/>
      <c r="F340" s="74" t="s">
        <v>419</v>
      </c>
      <c r="G340" s="70" t="s">
        <v>419</v>
      </c>
      <c r="H340" s="69"/>
    </row>
    <row r="341" spans="1:8" ht="31.5" x14ac:dyDescent="0.25">
      <c r="A341" s="146" t="s">
        <v>714</v>
      </c>
      <c r="B341" s="30" t="s">
        <v>715</v>
      </c>
      <c r="C341" s="147" t="s">
        <v>687</v>
      </c>
      <c r="D341" s="148" t="s">
        <v>419</v>
      </c>
      <c r="E341" s="76" t="s">
        <v>419</v>
      </c>
      <c r="F341" s="74" t="s">
        <v>419</v>
      </c>
      <c r="G341" s="70" t="s">
        <v>419</v>
      </c>
      <c r="H341" s="69"/>
    </row>
    <row r="342" spans="1:8" x14ac:dyDescent="0.25">
      <c r="A342" s="146" t="s">
        <v>716</v>
      </c>
      <c r="B342" s="41" t="s">
        <v>717</v>
      </c>
      <c r="C342" s="147" t="s">
        <v>687</v>
      </c>
      <c r="D342" s="148" t="s">
        <v>419</v>
      </c>
      <c r="E342" s="76" t="s">
        <v>419</v>
      </c>
      <c r="F342" s="74" t="s">
        <v>419</v>
      </c>
      <c r="G342" s="70" t="s">
        <v>419</v>
      </c>
      <c r="H342" s="69"/>
    </row>
    <row r="343" spans="1:8" x14ac:dyDescent="0.25">
      <c r="A343" s="146" t="s">
        <v>718</v>
      </c>
      <c r="B343" s="41" t="s">
        <v>719</v>
      </c>
      <c r="C343" s="147" t="s">
        <v>687</v>
      </c>
      <c r="D343" s="148" t="s">
        <v>419</v>
      </c>
      <c r="E343" s="76" t="s">
        <v>419</v>
      </c>
      <c r="F343" s="74" t="s">
        <v>419</v>
      </c>
      <c r="G343" s="70" t="s">
        <v>419</v>
      </c>
      <c r="H343" s="69"/>
    </row>
    <row r="344" spans="1:8" ht="31.5" x14ac:dyDescent="0.25">
      <c r="A344" s="146" t="s">
        <v>720</v>
      </c>
      <c r="B344" s="31" t="s">
        <v>721</v>
      </c>
      <c r="C344" s="147" t="s">
        <v>687</v>
      </c>
      <c r="D344" s="148" t="s">
        <v>419</v>
      </c>
      <c r="E344" s="76"/>
      <c r="F344" s="74" t="s">
        <v>419</v>
      </c>
      <c r="G344" s="70" t="s">
        <v>419</v>
      </c>
      <c r="H344" s="69"/>
    </row>
    <row r="345" spans="1:8" ht="31.5" x14ac:dyDescent="0.25">
      <c r="A345" s="146" t="s">
        <v>722</v>
      </c>
      <c r="B345" s="31" t="s">
        <v>723</v>
      </c>
      <c r="C345" s="147" t="s">
        <v>1</v>
      </c>
      <c r="D345" s="148" t="s">
        <v>419</v>
      </c>
      <c r="E345" s="76" t="s">
        <v>419</v>
      </c>
      <c r="F345" s="74" t="s">
        <v>419</v>
      </c>
      <c r="G345" s="70" t="s">
        <v>419</v>
      </c>
      <c r="H345" s="69"/>
    </row>
    <row r="346" spans="1:8" ht="31.5" x14ac:dyDescent="0.25">
      <c r="A346" s="146" t="s">
        <v>724</v>
      </c>
      <c r="B346" s="30" t="s">
        <v>725</v>
      </c>
      <c r="C346" s="147" t="s">
        <v>1</v>
      </c>
      <c r="D346" s="148" t="s">
        <v>419</v>
      </c>
      <c r="E346" s="76" t="s">
        <v>419</v>
      </c>
      <c r="F346" s="74" t="s">
        <v>419</v>
      </c>
      <c r="G346" s="70" t="s">
        <v>419</v>
      </c>
      <c r="H346" s="69"/>
    </row>
    <row r="347" spans="1:8" x14ac:dyDescent="0.25">
      <c r="A347" s="146" t="s">
        <v>726</v>
      </c>
      <c r="B347" s="41" t="s">
        <v>717</v>
      </c>
      <c r="C347" s="147" t="s">
        <v>1</v>
      </c>
      <c r="D347" s="148" t="s">
        <v>419</v>
      </c>
      <c r="E347" s="76" t="s">
        <v>419</v>
      </c>
      <c r="F347" s="74" t="s">
        <v>419</v>
      </c>
      <c r="G347" s="70" t="s">
        <v>419</v>
      </c>
      <c r="H347" s="69"/>
    </row>
    <row r="348" spans="1:8" x14ac:dyDescent="0.25">
      <c r="A348" s="146" t="s">
        <v>727</v>
      </c>
      <c r="B348" s="41" t="s">
        <v>719</v>
      </c>
      <c r="C348" s="147" t="s">
        <v>1</v>
      </c>
      <c r="D348" s="148" t="s">
        <v>419</v>
      </c>
      <c r="E348" s="76" t="s">
        <v>419</v>
      </c>
      <c r="F348" s="74" t="s">
        <v>419</v>
      </c>
      <c r="G348" s="70" t="s">
        <v>419</v>
      </c>
      <c r="H348" s="69"/>
    </row>
    <row r="349" spans="1:8" ht="31.5" x14ac:dyDescent="0.25">
      <c r="A349" s="146" t="s">
        <v>728</v>
      </c>
      <c r="B349" s="31" t="s">
        <v>729</v>
      </c>
      <c r="C349" s="147" t="s">
        <v>730</v>
      </c>
      <c r="D349" s="148" t="s">
        <v>419</v>
      </c>
      <c r="E349" s="76"/>
      <c r="F349" s="74" t="s">
        <v>419</v>
      </c>
      <c r="G349" s="70" t="s">
        <v>419</v>
      </c>
      <c r="H349" s="69"/>
    </row>
    <row r="350" spans="1:8" ht="47.25" x14ac:dyDescent="0.25">
      <c r="A350" s="146" t="s">
        <v>731</v>
      </c>
      <c r="B350" s="31" t="s">
        <v>732</v>
      </c>
      <c r="C350" s="147" t="s">
        <v>846</v>
      </c>
      <c r="D350" s="148" t="s">
        <v>419</v>
      </c>
      <c r="E350" s="76" t="s">
        <v>419</v>
      </c>
      <c r="F350" s="74" t="s">
        <v>419</v>
      </c>
      <c r="G350" s="76" t="s">
        <v>419</v>
      </c>
      <c r="H350" s="69"/>
    </row>
    <row r="351" spans="1:8" x14ac:dyDescent="0.25">
      <c r="A351" s="146" t="s">
        <v>733</v>
      </c>
      <c r="B351" s="37" t="s">
        <v>734</v>
      </c>
      <c r="C351" s="147" t="s">
        <v>419</v>
      </c>
      <c r="D351" s="76" t="s">
        <v>675</v>
      </c>
      <c r="E351" s="76" t="s">
        <v>675</v>
      </c>
      <c r="F351" s="74" t="s">
        <v>903</v>
      </c>
      <c r="G351" s="76" t="s">
        <v>675</v>
      </c>
      <c r="H351" s="77" t="s">
        <v>675</v>
      </c>
    </row>
    <row r="352" spans="1:8" x14ac:dyDescent="0.25">
      <c r="A352" s="146" t="s">
        <v>735</v>
      </c>
      <c r="B352" s="31" t="s">
        <v>736</v>
      </c>
      <c r="C352" s="147" t="s">
        <v>687</v>
      </c>
      <c r="D352" s="224">
        <v>248.34</v>
      </c>
      <c r="E352" s="221">
        <v>379.63</v>
      </c>
      <c r="F352" s="221">
        <f>E352-D352</f>
        <v>131.29</v>
      </c>
      <c r="G352" s="243">
        <f>E352/D352-100%</f>
        <v>0.528670371265201</v>
      </c>
      <c r="H352" s="69"/>
    </row>
    <row r="353" spans="1:9" x14ac:dyDescent="0.25">
      <c r="A353" s="146" t="s">
        <v>737</v>
      </c>
      <c r="B353" s="31" t="s">
        <v>738</v>
      </c>
      <c r="C353" s="147" t="s">
        <v>680</v>
      </c>
      <c r="D353" s="224">
        <v>0</v>
      </c>
      <c r="E353" s="221">
        <v>0</v>
      </c>
      <c r="F353" s="221">
        <f>E353-D353</f>
        <v>0</v>
      </c>
      <c r="G353" s="243" t="s">
        <v>419</v>
      </c>
      <c r="H353" s="69"/>
    </row>
    <row r="354" spans="1:9" ht="63" x14ac:dyDescent="0.25">
      <c r="A354" s="146" t="s">
        <v>739</v>
      </c>
      <c r="B354" s="31" t="s">
        <v>740</v>
      </c>
      <c r="C354" s="147" t="s">
        <v>846</v>
      </c>
      <c r="D354" s="224">
        <f>D32-D55-D64-D66</f>
        <v>196.17605563105948</v>
      </c>
      <c r="E354" s="221">
        <f>E32-E55-E64-E66</f>
        <v>310.19834999999989</v>
      </c>
      <c r="F354" s="221">
        <f>E354-D354</f>
        <v>114.02229436894041</v>
      </c>
      <c r="G354" s="243">
        <f>E354/D354-100%</f>
        <v>0.58122431915634798</v>
      </c>
      <c r="H354" s="69"/>
      <c r="I354" s="264"/>
    </row>
    <row r="355" spans="1:9" ht="47.25" x14ac:dyDescent="0.25">
      <c r="A355" s="146" t="s">
        <v>741</v>
      </c>
      <c r="B355" s="31" t="s">
        <v>742</v>
      </c>
      <c r="C355" s="147" t="s">
        <v>846</v>
      </c>
      <c r="D355" s="224">
        <v>0</v>
      </c>
      <c r="E355" s="221">
        <v>0</v>
      </c>
      <c r="F355" s="221">
        <f>E355-D355</f>
        <v>0</v>
      </c>
      <c r="G355" s="76" t="s">
        <v>419</v>
      </c>
      <c r="H355" s="69"/>
    </row>
    <row r="356" spans="1:9" ht="31.5" x14ac:dyDescent="0.25">
      <c r="A356" s="146" t="s">
        <v>743</v>
      </c>
      <c r="B356" s="37" t="s">
        <v>744</v>
      </c>
      <c r="C356" s="77" t="s">
        <v>419</v>
      </c>
      <c r="D356" s="221" t="s">
        <v>675</v>
      </c>
      <c r="E356" s="221" t="s">
        <v>675</v>
      </c>
      <c r="F356" s="221" t="s">
        <v>903</v>
      </c>
      <c r="G356" s="76" t="s">
        <v>675</v>
      </c>
      <c r="H356" s="77" t="s">
        <v>675</v>
      </c>
    </row>
    <row r="357" spans="1:9" ht="31.5" x14ac:dyDescent="0.25">
      <c r="A357" s="146" t="s">
        <v>745</v>
      </c>
      <c r="B357" s="31" t="s">
        <v>746</v>
      </c>
      <c r="C357" s="147" t="s">
        <v>1</v>
      </c>
      <c r="D357" s="224">
        <v>0</v>
      </c>
      <c r="E357" s="221">
        <v>0</v>
      </c>
      <c r="F357" s="221">
        <f t="shared" ref="F357:F366" si="14">E357-D357</f>
        <v>0</v>
      </c>
      <c r="G357" s="76" t="s">
        <v>419</v>
      </c>
      <c r="H357" s="69"/>
    </row>
    <row r="358" spans="1:9" ht="63" x14ac:dyDescent="0.25">
      <c r="A358" s="146" t="s">
        <v>747</v>
      </c>
      <c r="B358" s="30" t="s">
        <v>748</v>
      </c>
      <c r="C358" s="147" t="s">
        <v>1</v>
      </c>
      <c r="D358" s="224">
        <v>0</v>
      </c>
      <c r="E358" s="221">
        <v>0</v>
      </c>
      <c r="F358" s="221">
        <f t="shared" si="14"/>
        <v>0</v>
      </c>
      <c r="G358" s="76" t="s">
        <v>419</v>
      </c>
      <c r="H358" s="69"/>
    </row>
    <row r="359" spans="1:9" ht="63" x14ac:dyDescent="0.25">
      <c r="A359" s="146" t="s">
        <v>749</v>
      </c>
      <c r="B359" s="30" t="s">
        <v>750</v>
      </c>
      <c r="C359" s="147" t="s">
        <v>1</v>
      </c>
      <c r="D359" s="224">
        <v>0</v>
      </c>
      <c r="E359" s="221">
        <v>0</v>
      </c>
      <c r="F359" s="221">
        <f t="shared" si="14"/>
        <v>0</v>
      </c>
      <c r="G359" s="76" t="s">
        <v>419</v>
      </c>
      <c r="H359" s="69"/>
    </row>
    <row r="360" spans="1:9" ht="31.5" x14ac:dyDescent="0.25">
      <c r="A360" s="146" t="s">
        <v>751</v>
      </c>
      <c r="B360" s="30" t="s">
        <v>752</v>
      </c>
      <c r="C360" s="147" t="s">
        <v>1</v>
      </c>
      <c r="D360" s="224">
        <v>0</v>
      </c>
      <c r="E360" s="221">
        <v>0</v>
      </c>
      <c r="F360" s="221">
        <f t="shared" si="14"/>
        <v>0</v>
      </c>
      <c r="G360" s="76" t="s">
        <v>419</v>
      </c>
      <c r="H360" s="69"/>
    </row>
    <row r="361" spans="1:9" ht="31.5" x14ac:dyDescent="0.25">
      <c r="A361" s="146" t="s">
        <v>753</v>
      </c>
      <c r="B361" s="31" t="s">
        <v>754</v>
      </c>
      <c r="C361" s="147" t="s">
        <v>687</v>
      </c>
      <c r="D361" s="224">
        <v>0</v>
      </c>
      <c r="E361" s="221">
        <v>0</v>
      </c>
      <c r="F361" s="221">
        <f t="shared" si="14"/>
        <v>0</v>
      </c>
      <c r="G361" s="76" t="s">
        <v>419</v>
      </c>
      <c r="H361" s="69"/>
    </row>
    <row r="362" spans="1:9" ht="47.25" x14ac:dyDescent="0.25">
      <c r="A362" s="146" t="s">
        <v>755</v>
      </c>
      <c r="B362" s="30" t="s">
        <v>756</v>
      </c>
      <c r="C362" s="147" t="s">
        <v>687</v>
      </c>
      <c r="D362" s="224">
        <v>0</v>
      </c>
      <c r="E362" s="221">
        <v>0</v>
      </c>
      <c r="F362" s="221">
        <f t="shared" si="14"/>
        <v>0</v>
      </c>
      <c r="G362" s="76" t="s">
        <v>419</v>
      </c>
      <c r="H362" s="69"/>
    </row>
    <row r="363" spans="1:9" ht="31.5" x14ac:dyDescent="0.25">
      <c r="A363" s="146" t="s">
        <v>757</v>
      </c>
      <c r="B363" s="30" t="s">
        <v>758</v>
      </c>
      <c r="C363" s="147" t="s">
        <v>687</v>
      </c>
      <c r="D363" s="224">
        <v>0</v>
      </c>
      <c r="E363" s="221">
        <v>0</v>
      </c>
      <c r="F363" s="221">
        <f t="shared" si="14"/>
        <v>0</v>
      </c>
      <c r="G363" s="76" t="s">
        <v>419</v>
      </c>
      <c r="H363" s="69"/>
    </row>
    <row r="364" spans="1:9" ht="31.5" x14ac:dyDescent="0.25">
      <c r="A364" s="146" t="s">
        <v>759</v>
      </c>
      <c r="B364" s="31" t="s">
        <v>760</v>
      </c>
      <c r="C364" s="147" t="s">
        <v>846</v>
      </c>
      <c r="D364" s="224">
        <v>0</v>
      </c>
      <c r="E364" s="221">
        <v>0</v>
      </c>
      <c r="F364" s="221">
        <f t="shared" si="14"/>
        <v>0</v>
      </c>
      <c r="G364" s="76" t="s">
        <v>419</v>
      </c>
      <c r="H364" s="69"/>
    </row>
    <row r="365" spans="1:9" x14ac:dyDescent="0.25">
      <c r="A365" s="146" t="s">
        <v>761</v>
      </c>
      <c r="B365" s="30" t="s">
        <v>762</v>
      </c>
      <c r="C365" s="147" t="s">
        <v>846</v>
      </c>
      <c r="D365" s="224">
        <v>0</v>
      </c>
      <c r="E365" s="221">
        <v>0</v>
      </c>
      <c r="F365" s="221">
        <f t="shared" si="14"/>
        <v>0</v>
      </c>
      <c r="G365" s="76" t="s">
        <v>419</v>
      </c>
      <c r="H365" s="71"/>
    </row>
    <row r="366" spans="1:9" x14ac:dyDescent="0.25">
      <c r="A366" s="146" t="s">
        <v>763</v>
      </c>
      <c r="B366" s="30" t="s">
        <v>165</v>
      </c>
      <c r="C366" s="147" t="s">
        <v>846</v>
      </c>
      <c r="D366" s="224">
        <v>0</v>
      </c>
      <c r="E366" s="221">
        <v>0</v>
      </c>
      <c r="F366" s="221">
        <f t="shared" si="14"/>
        <v>0</v>
      </c>
      <c r="G366" s="76" t="s">
        <v>419</v>
      </c>
      <c r="H366" s="71"/>
    </row>
    <row r="367" spans="1:9" ht="16.5" thickBot="1" x14ac:dyDescent="0.3">
      <c r="A367" s="149" t="s">
        <v>764</v>
      </c>
      <c r="B367" s="40" t="s">
        <v>765</v>
      </c>
      <c r="C367" s="150" t="s">
        <v>852</v>
      </c>
      <c r="D367" s="265">
        <v>36</v>
      </c>
      <c r="E367" s="266">
        <v>46</v>
      </c>
      <c r="F367" s="231">
        <f>E367-D367</f>
        <v>10</v>
      </c>
      <c r="G367" s="245" t="s">
        <v>419</v>
      </c>
      <c r="H367" s="237"/>
    </row>
    <row r="368" spans="1:9" x14ac:dyDescent="0.25">
      <c r="A368" s="378" t="s">
        <v>766</v>
      </c>
      <c r="B368" s="379"/>
      <c r="C368" s="379"/>
      <c r="D368" s="379"/>
      <c r="E368" s="379"/>
      <c r="F368" s="379"/>
      <c r="G368" s="379"/>
      <c r="H368" s="380"/>
    </row>
    <row r="369" spans="1:8" ht="16.5" thickBot="1" x14ac:dyDescent="0.3">
      <c r="A369" s="381"/>
      <c r="B369" s="382"/>
      <c r="C369" s="382"/>
      <c r="D369" s="382"/>
      <c r="E369" s="382"/>
      <c r="F369" s="382"/>
      <c r="G369" s="382"/>
      <c r="H369" s="383"/>
    </row>
    <row r="370" spans="1:8" ht="67.5" customHeight="1" x14ac:dyDescent="0.25">
      <c r="A370" s="366" t="s">
        <v>148</v>
      </c>
      <c r="B370" s="368" t="s">
        <v>149</v>
      </c>
      <c r="C370" s="370" t="s">
        <v>247</v>
      </c>
      <c r="D370" s="372" t="str">
        <f>D19</f>
        <v>Отчетный 2024 год</v>
      </c>
      <c r="E370" s="373"/>
      <c r="F370" s="374" t="s">
        <v>834</v>
      </c>
      <c r="G370" s="373"/>
      <c r="H370" s="361" t="s">
        <v>7</v>
      </c>
    </row>
    <row r="371" spans="1:8" ht="47.25" x14ac:dyDescent="0.25">
      <c r="A371" s="367"/>
      <c r="B371" s="369"/>
      <c r="C371" s="371"/>
      <c r="D371" s="138" t="str">
        <f>D20</f>
        <v xml:space="preserve">План </v>
      </c>
      <c r="E371" s="139" t="str">
        <f>E20</f>
        <v>Ожидаемый факт</v>
      </c>
      <c r="F371" s="139" t="s">
        <v>828</v>
      </c>
      <c r="G371" s="138" t="s">
        <v>826</v>
      </c>
      <c r="H371" s="362"/>
    </row>
    <row r="372" spans="1:8" ht="16.5" thickBot="1" x14ac:dyDescent="0.3">
      <c r="A372" s="155">
        <v>1</v>
      </c>
      <c r="B372" s="143">
        <v>2</v>
      </c>
      <c r="C372" s="156">
        <v>3</v>
      </c>
      <c r="D372" s="157">
        <v>4</v>
      </c>
      <c r="E372" s="158">
        <v>5</v>
      </c>
      <c r="F372" s="158">
        <v>6</v>
      </c>
      <c r="G372" s="158">
        <v>7</v>
      </c>
      <c r="H372" s="159">
        <v>8</v>
      </c>
    </row>
    <row r="373" spans="1:8" ht="36.75" customHeight="1" x14ac:dyDescent="0.25">
      <c r="A373" s="363" t="s">
        <v>767</v>
      </c>
      <c r="B373" s="364"/>
      <c r="C373" s="147" t="s">
        <v>846</v>
      </c>
      <c r="D373" s="225">
        <f>D374+D431</f>
        <v>7.2779999999999996</v>
      </c>
      <c r="E373" s="228">
        <f>E374+E431</f>
        <v>7.28</v>
      </c>
      <c r="F373" s="247">
        <f t="shared" ref="F373:F436" si="15">E373-D373</f>
        <v>2.0000000000006679E-3</v>
      </c>
      <c r="G373" s="263">
        <f>E373/D373-100%</f>
        <v>2.7480076944219611E-4</v>
      </c>
      <c r="H373" s="43"/>
    </row>
    <row r="374" spans="1:8" x14ac:dyDescent="0.25">
      <c r="A374" s="146" t="s">
        <v>150</v>
      </c>
      <c r="B374" s="44" t="s">
        <v>768</v>
      </c>
      <c r="C374" s="147" t="s">
        <v>846</v>
      </c>
      <c r="D374" s="224">
        <f>D375</f>
        <v>7.2779999999999996</v>
      </c>
      <c r="E374" s="228">
        <f>E375</f>
        <v>7.28</v>
      </c>
      <c r="F374" s="228">
        <f t="shared" si="15"/>
        <v>2.0000000000006679E-3</v>
      </c>
      <c r="G374" s="262">
        <f>E374/D374-100%</f>
        <v>2.7480076944219611E-4</v>
      </c>
      <c r="H374" s="45"/>
    </row>
    <row r="375" spans="1:8" x14ac:dyDescent="0.25">
      <c r="A375" s="146" t="s">
        <v>151</v>
      </c>
      <c r="B375" s="31" t="s">
        <v>152</v>
      </c>
      <c r="C375" s="147" t="s">
        <v>846</v>
      </c>
      <c r="D375" s="224">
        <f>D376+D394+D398</f>
        <v>7.2779999999999996</v>
      </c>
      <c r="E375" s="228">
        <f>E376+E394+E398</f>
        <v>7.28</v>
      </c>
      <c r="F375" s="228">
        <f t="shared" si="15"/>
        <v>2.0000000000006679E-3</v>
      </c>
      <c r="G375" s="262">
        <f>E375/D375-100%</f>
        <v>2.7480076944219611E-4</v>
      </c>
      <c r="H375" s="45"/>
    </row>
    <row r="376" spans="1:8" ht="31.5" x14ac:dyDescent="0.25">
      <c r="A376" s="146" t="s">
        <v>153</v>
      </c>
      <c r="B376" s="30" t="s">
        <v>769</v>
      </c>
      <c r="C376" s="147" t="s">
        <v>846</v>
      </c>
      <c r="D376" s="224">
        <f>D377+D381+D382+D383+D384+D389+D390+D391</f>
        <v>7.2779999999999996</v>
      </c>
      <c r="E376" s="228">
        <f>E377+E381+E382+E383+E384+E389+E390+E391</f>
        <v>7.28</v>
      </c>
      <c r="F376" s="248">
        <f t="shared" si="15"/>
        <v>2.0000000000006679E-3</v>
      </c>
      <c r="G376" s="262">
        <f>E376/D376-100%</f>
        <v>2.7480076944219611E-4</v>
      </c>
      <c r="H376" s="45"/>
    </row>
    <row r="377" spans="1:8" ht="31.5" x14ac:dyDescent="0.25">
      <c r="A377" s="146" t="s">
        <v>154</v>
      </c>
      <c r="B377" s="32" t="s">
        <v>770</v>
      </c>
      <c r="C377" s="160" t="s">
        <v>846</v>
      </c>
      <c r="D377" s="251">
        <v>0</v>
      </c>
      <c r="E377" s="221">
        <v>0</v>
      </c>
      <c r="F377" s="229">
        <f t="shared" si="15"/>
        <v>0</v>
      </c>
      <c r="G377" s="229" t="s">
        <v>419</v>
      </c>
      <c r="H377" s="45"/>
    </row>
    <row r="378" spans="1:8" ht="31.5" x14ac:dyDescent="0.25">
      <c r="A378" s="146" t="s">
        <v>771</v>
      </c>
      <c r="B378" s="33" t="s">
        <v>251</v>
      </c>
      <c r="C378" s="160" t="s">
        <v>846</v>
      </c>
      <c r="D378" s="251">
        <v>0</v>
      </c>
      <c r="E378" s="221">
        <v>0</v>
      </c>
      <c r="F378" s="229">
        <f t="shared" si="15"/>
        <v>0</v>
      </c>
      <c r="G378" s="229" t="s">
        <v>419</v>
      </c>
      <c r="H378" s="45"/>
    </row>
    <row r="379" spans="1:8" ht="31.5" x14ac:dyDescent="0.25">
      <c r="A379" s="146" t="s">
        <v>772</v>
      </c>
      <c r="B379" s="33" t="s">
        <v>252</v>
      </c>
      <c r="C379" s="160" t="s">
        <v>846</v>
      </c>
      <c r="D379" s="251">
        <v>0</v>
      </c>
      <c r="E379" s="221">
        <v>0</v>
      </c>
      <c r="F379" s="229">
        <f t="shared" si="15"/>
        <v>0</v>
      </c>
      <c r="G379" s="229" t="s">
        <v>419</v>
      </c>
      <c r="H379" s="45"/>
    </row>
    <row r="380" spans="1:8" ht="47.25" x14ac:dyDescent="0.25">
      <c r="A380" s="146" t="s">
        <v>773</v>
      </c>
      <c r="B380" s="33" t="s">
        <v>253</v>
      </c>
      <c r="C380" s="147" t="s">
        <v>846</v>
      </c>
      <c r="D380" s="249">
        <v>0</v>
      </c>
      <c r="E380" s="221">
        <v>0</v>
      </c>
      <c r="F380" s="229">
        <f t="shared" si="15"/>
        <v>0</v>
      </c>
      <c r="G380" s="229" t="s">
        <v>419</v>
      </c>
      <c r="H380" s="45"/>
    </row>
    <row r="381" spans="1:8" x14ac:dyDescent="0.25">
      <c r="A381" s="146" t="s">
        <v>156</v>
      </c>
      <c r="B381" s="32" t="s">
        <v>774</v>
      </c>
      <c r="C381" s="147" t="s">
        <v>846</v>
      </c>
      <c r="D381" s="249">
        <v>0</v>
      </c>
      <c r="E381" s="221">
        <v>0</v>
      </c>
      <c r="F381" s="229">
        <f t="shared" si="15"/>
        <v>0</v>
      </c>
      <c r="G381" s="229" t="s">
        <v>419</v>
      </c>
      <c r="H381" s="45"/>
    </row>
    <row r="382" spans="1:8" x14ac:dyDescent="0.25">
      <c r="A382" s="146" t="s">
        <v>158</v>
      </c>
      <c r="B382" s="32" t="s">
        <v>775</v>
      </c>
      <c r="C382" s="147" t="s">
        <v>846</v>
      </c>
      <c r="D382" s="249">
        <v>0</v>
      </c>
      <c r="E382" s="221">
        <v>0</v>
      </c>
      <c r="F382" s="229">
        <f t="shared" si="15"/>
        <v>0</v>
      </c>
      <c r="G382" s="229" t="s">
        <v>419</v>
      </c>
      <c r="H382" s="45"/>
    </row>
    <row r="383" spans="1:8" ht="31.5" x14ac:dyDescent="0.25">
      <c r="A383" s="146" t="s">
        <v>160</v>
      </c>
      <c r="B383" s="32" t="s">
        <v>776</v>
      </c>
      <c r="C383" s="147" t="s">
        <v>846</v>
      </c>
      <c r="D383" s="249">
        <v>0</v>
      </c>
      <c r="E383" s="221">
        <v>0</v>
      </c>
      <c r="F383" s="229">
        <f t="shared" si="15"/>
        <v>0</v>
      </c>
      <c r="G383" s="229" t="s">
        <v>419</v>
      </c>
      <c r="H383" s="45"/>
    </row>
    <row r="384" spans="1:8" x14ac:dyDescent="0.25">
      <c r="A384" s="146" t="s">
        <v>161</v>
      </c>
      <c r="B384" s="32" t="s">
        <v>777</v>
      </c>
      <c r="C384" s="147" t="s">
        <v>846</v>
      </c>
      <c r="D384" s="249">
        <v>0</v>
      </c>
      <c r="E384" s="221">
        <v>0</v>
      </c>
      <c r="F384" s="229">
        <f t="shared" si="15"/>
        <v>0</v>
      </c>
      <c r="G384" s="229" t="s">
        <v>419</v>
      </c>
      <c r="H384" s="45"/>
    </row>
    <row r="385" spans="1:8" ht="31.5" x14ac:dyDescent="0.25">
      <c r="A385" s="146" t="s">
        <v>778</v>
      </c>
      <c r="B385" s="33" t="s">
        <v>779</v>
      </c>
      <c r="C385" s="147" t="s">
        <v>846</v>
      </c>
      <c r="D385" s="249">
        <v>0</v>
      </c>
      <c r="E385" s="221">
        <v>0</v>
      </c>
      <c r="F385" s="229">
        <f t="shared" si="15"/>
        <v>0</v>
      </c>
      <c r="G385" s="229" t="s">
        <v>419</v>
      </c>
      <c r="H385" s="45"/>
    </row>
    <row r="386" spans="1:8" x14ac:dyDescent="0.25">
      <c r="A386" s="146" t="s">
        <v>780</v>
      </c>
      <c r="B386" s="33" t="s">
        <v>781</v>
      </c>
      <c r="C386" s="147" t="s">
        <v>846</v>
      </c>
      <c r="D386" s="249">
        <v>0</v>
      </c>
      <c r="E386" s="221">
        <v>0</v>
      </c>
      <c r="F386" s="229">
        <f t="shared" si="15"/>
        <v>0</v>
      </c>
      <c r="G386" s="229" t="s">
        <v>419</v>
      </c>
      <c r="H386" s="45"/>
    </row>
    <row r="387" spans="1:8" x14ac:dyDescent="0.25">
      <c r="A387" s="146" t="s">
        <v>782</v>
      </c>
      <c r="B387" s="33" t="s">
        <v>168</v>
      </c>
      <c r="C387" s="147" t="s">
        <v>846</v>
      </c>
      <c r="D387" s="249">
        <v>0</v>
      </c>
      <c r="E387" s="221">
        <v>0</v>
      </c>
      <c r="F387" s="229">
        <f t="shared" si="15"/>
        <v>0</v>
      </c>
      <c r="G387" s="229" t="s">
        <v>419</v>
      </c>
      <c r="H387" s="45"/>
    </row>
    <row r="388" spans="1:8" x14ac:dyDescent="0.25">
      <c r="A388" s="146" t="s">
        <v>783</v>
      </c>
      <c r="B388" s="33" t="s">
        <v>781</v>
      </c>
      <c r="C388" s="147" t="s">
        <v>846</v>
      </c>
      <c r="D388" s="249">
        <v>0</v>
      </c>
      <c r="E388" s="221">
        <v>0</v>
      </c>
      <c r="F388" s="229">
        <f t="shared" si="15"/>
        <v>0</v>
      </c>
      <c r="G388" s="229" t="s">
        <v>419</v>
      </c>
      <c r="H388" s="45"/>
    </row>
    <row r="389" spans="1:8" x14ac:dyDescent="0.25">
      <c r="A389" s="146" t="s">
        <v>162</v>
      </c>
      <c r="B389" s="32" t="s">
        <v>784</v>
      </c>
      <c r="C389" s="147" t="s">
        <v>846</v>
      </c>
      <c r="D389" s="249">
        <f>D155*1.2-0.09</f>
        <v>7.2779999999999996</v>
      </c>
      <c r="E389" s="221">
        <v>7.28</v>
      </c>
      <c r="F389" s="229">
        <f t="shared" si="15"/>
        <v>2.0000000000006679E-3</v>
      </c>
      <c r="G389" s="243">
        <f>E389/D389-100%</f>
        <v>2.7480076944219611E-4</v>
      </c>
      <c r="H389" s="45"/>
    </row>
    <row r="390" spans="1:8" x14ac:dyDescent="0.25">
      <c r="A390" s="146" t="s">
        <v>163</v>
      </c>
      <c r="B390" s="32" t="s">
        <v>603</v>
      </c>
      <c r="C390" s="147" t="s">
        <v>846</v>
      </c>
      <c r="D390" s="249">
        <v>0</v>
      </c>
      <c r="E390" s="221">
        <v>0</v>
      </c>
      <c r="F390" s="229">
        <f t="shared" si="15"/>
        <v>0</v>
      </c>
      <c r="G390" s="229">
        <v>0</v>
      </c>
      <c r="H390" s="45"/>
    </row>
    <row r="391" spans="1:8" ht="31.5" x14ac:dyDescent="0.25">
      <c r="A391" s="146" t="s">
        <v>785</v>
      </c>
      <c r="B391" s="32" t="s">
        <v>786</v>
      </c>
      <c r="C391" s="147" t="s">
        <v>846</v>
      </c>
      <c r="D391" s="249">
        <v>0</v>
      </c>
      <c r="E391" s="221">
        <v>0</v>
      </c>
      <c r="F391" s="229">
        <f t="shared" si="15"/>
        <v>0</v>
      </c>
      <c r="G391" s="229">
        <v>0</v>
      </c>
      <c r="H391" s="45"/>
    </row>
    <row r="392" spans="1:8" x14ac:dyDescent="0.25">
      <c r="A392" s="146" t="s">
        <v>787</v>
      </c>
      <c r="B392" s="33" t="s">
        <v>164</v>
      </c>
      <c r="C392" s="147" t="s">
        <v>846</v>
      </c>
      <c r="D392" s="249">
        <v>0</v>
      </c>
      <c r="E392" s="221">
        <v>0</v>
      </c>
      <c r="F392" s="229">
        <f t="shared" si="15"/>
        <v>0</v>
      </c>
      <c r="G392" s="229">
        <v>0</v>
      </c>
      <c r="H392" s="45"/>
    </row>
    <row r="393" spans="1:8" x14ac:dyDescent="0.25">
      <c r="A393" s="146" t="s">
        <v>788</v>
      </c>
      <c r="B393" s="46" t="s">
        <v>165</v>
      </c>
      <c r="C393" s="147" t="s">
        <v>846</v>
      </c>
      <c r="D393" s="249">
        <v>0</v>
      </c>
      <c r="E393" s="221">
        <v>0</v>
      </c>
      <c r="F393" s="229">
        <f t="shared" si="15"/>
        <v>0</v>
      </c>
      <c r="G393" s="229">
        <v>0</v>
      </c>
      <c r="H393" s="45"/>
    </row>
    <row r="394" spans="1:8" ht="31.5" x14ac:dyDescent="0.25">
      <c r="A394" s="146" t="s">
        <v>166</v>
      </c>
      <c r="B394" s="30" t="s">
        <v>789</v>
      </c>
      <c r="C394" s="147" t="s">
        <v>846</v>
      </c>
      <c r="D394" s="249">
        <v>0</v>
      </c>
      <c r="E394" s="221">
        <v>0</v>
      </c>
      <c r="F394" s="229">
        <f t="shared" si="15"/>
        <v>0</v>
      </c>
      <c r="G394" s="229">
        <v>0</v>
      </c>
      <c r="H394" s="45"/>
    </row>
    <row r="395" spans="1:8" ht="31.5" x14ac:dyDescent="0.25">
      <c r="A395" s="146" t="s">
        <v>790</v>
      </c>
      <c r="B395" s="32" t="s">
        <v>251</v>
      </c>
      <c r="C395" s="147" t="s">
        <v>846</v>
      </c>
      <c r="D395" s="249">
        <v>0</v>
      </c>
      <c r="E395" s="221">
        <v>0</v>
      </c>
      <c r="F395" s="229">
        <f t="shared" si="15"/>
        <v>0</v>
      </c>
      <c r="G395" s="229">
        <v>0</v>
      </c>
      <c r="H395" s="45"/>
    </row>
    <row r="396" spans="1:8" ht="31.5" x14ac:dyDescent="0.25">
      <c r="A396" s="146" t="s">
        <v>791</v>
      </c>
      <c r="B396" s="32" t="s">
        <v>252</v>
      </c>
      <c r="C396" s="147" t="s">
        <v>846</v>
      </c>
      <c r="D396" s="249">
        <v>0</v>
      </c>
      <c r="E396" s="221">
        <v>0</v>
      </c>
      <c r="F396" s="229">
        <f t="shared" si="15"/>
        <v>0</v>
      </c>
      <c r="G396" s="229">
        <v>0</v>
      </c>
      <c r="H396" s="45"/>
    </row>
    <row r="397" spans="1:8" ht="31.5" x14ac:dyDescent="0.25">
      <c r="A397" s="146" t="s">
        <v>792</v>
      </c>
      <c r="B397" s="32" t="s">
        <v>253</v>
      </c>
      <c r="C397" s="147" t="s">
        <v>846</v>
      </c>
      <c r="D397" s="249">
        <v>0</v>
      </c>
      <c r="E397" s="221">
        <v>0</v>
      </c>
      <c r="F397" s="229">
        <f t="shared" si="15"/>
        <v>0</v>
      </c>
      <c r="G397" s="229">
        <v>0</v>
      </c>
      <c r="H397" s="45"/>
    </row>
    <row r="398" spans="1:8" x14ac:dyDescent="0.25">
      <c r="A398" s="146" t="s">
        <v>167</v>
      </c>
      <c r="B398" s="30" t="s">
        <v>793</v>
      </c>
      <c r="C398" s="147" t="s">
        <v>846</v>
      </c>
      <c r="D398" s="249">
        <v>0</v>
      </c>
      <c r="E398" s="221">
        <v>0</v>
      </c>
      <c r="F398" s="229">
        <f t="shared" si="15"/>
        <v>0</v>
      </c>
      <c r="G398" s="229">
        <v>0</v>
      </c>
      <c r="H398" s="45"/>
    </row>
    <row r="399" spans="1:8" x14ac:dyDescent="0.25">
      <c r="A399" s="146" t="s">
        <v>169</v>
      </c>
      <c r="B399" s="31" t="s">
        <v>794</v>
      </c>
      <c r="C399" s="147" t="s">
        <v>846</v>
      </c>
      <c r="D399" s="249">
        <v>0</v>
      </c>
      <c r="E399" s="221">
        <v>0</v>
      </c>
      <c r="F399" s="229">
        <f t="shared" si="15"/>
        <v>0</v>
      </c>
      <c r="G399" s="229">
        <v>0</v>
      </c>
      <c r="H399" s="45"/>
    </row>
    <row r="400" spans="1:8" ht="31.5" x14ac:dyDescent="0.25">
      <c r="A400" s="146" t="s">
        <v>170</v>
      </c>
      <c r="B400" s="30" t="s">
        <v>795</v>
      </c>
      <c r="C400" s="147" t="s">
        <v>846</v>
      </c>
      <c r="D400" s="249">
        <v>0</v>
      </c>
      <c r="E400" s="221">
        <v>0</v>
      </c>
      <c r="F400" s="229">
        <f t="shared" si="15"/>
        <v>0</v>
      </c>
      <c r="G400" s="229">
        <v>0</v>
      </c>
      <c r="H400" s="45"/>
    </row>
    <row r="401" spans="1:8" ht="31.5" x14ac:dyDescent="0.25">
      <c r="A401" s="146" t="s">
        <v>171</v>
      </c>
      <c r="B401" s="32" t="s">
        <v>155</v>
      </c>
      <c r="C401" s="147" t="s">
        <v>846</v>
      </c>
      <c r="D401" s="249">
        <v>0</v>
      </c>
      <c r="E401" s="221">
        <v>0</v>
      </c>
      <c r="F401" s="229">
        <f t="shared" si="15"/>
        <v>0</v>
      </c>
      <c r="G401" s="229">
        <v>0</v>
      </c>
      <c r="H401" s="45"/>
    </row>
    <row r="402" spans="1:8" ht="31.5" x14ac:dyDescent="0.25">
      <c r="A402" s="146" t="s">
        <v>796</v>
      </c>
      <c r="B402" s="32" t="s">
        <v>251</v>
      </c>
      <c r="C402" s="147" t="s">
        <v>846</v>
      </c>
      <c r="D402" s="249">
        <v>0</v>
      </c>
      <c r="E402" s="221">
        <v>0</v>
      </c>
      <c r="F402" s="229">
        <f t="shared" si="15"/>
        <v>0</v>
      </c>
      <c r="G402" s="229">
        <v>0</v>
      </c>
      <c r="H402" s="45"/>
    </row>
    <row r="403" spans="1:8" ht="31.5" x14ac:dyDescent="0.25">
      <c r="A403" s="146" t="s">
        <v>797</v>
      </c>
      <c r="B403" s="32" t="s">
        <v>252</v>
      </c>
      <c r="C403" s="147" t="s">
        <v>846</v>
      </c>
      <c r="D403" s="249">
        <v>0</v>
      </c>
      <c r="E403" s="221">
        <v>0</v>
      </c>
      <c r="F403" s="229">
        <f t="shared" si="15"/>
        <v>0</v>
      </c>
      <c r="G403" s="229">
        <v>0</v>
      </c>
      <c r="H403" s="45"/>
    </row>
    <row r="404" spans="1:8" ht="31.5" x14ac:dyDescent="0.25">
      <c r="A404" s="146" t="s">
        <v>798</v>
      </c>
      <c r="B404" s="32" t="s">
        <v>253</v>
      </c>
      <c r="C404" s="147" t="s">
        <v>846</v>
      </c>
      <c r="D404" s="249">
        <v>0</v>
      </c>
      <c r="E404" s="221">
        <v>0</v>
      </c>
      <c r="F404" s="229">
        <f t="shared" si="15"/>
        <v>0</v>
      </c>
      <c r="G404" s="229">
        <v>0</v>
      </c>
      <c r="H404" s="45"/>
    </row>
    <row r="405" spans="1:8" x14ac:dyDescent="0.25">
      <c r="A405" s="146" t="s">
        <v>172</v>
      </c>
      <c r="B405" s="32" t="s">
        <v>591</v>
      </c>
      <c r="C405" s="147" t="s">
        <v>846</v>
      </c>
      <c r="D405" s="249">
        <v>0</v>
      </c>
      <c r="E405" s="221">
        <v>0</v>
      </c>
      <c r="F405" s="229">
        <f t="shared" si="15"/>
        <v>0</v>
      </c>
      <c r="G405" s="229">
        <v>0</v>
      </c>
      <c r="H405" s="45"/>
    </row>
    <row r="406" spans="1:8" x14ac:dyDescent="0.25">
      <c r="A406" s="146" t="s">
        <v>173</v>
      </c>
      <c r="B406" s="32" t="s">
        <v>157</v>
      </c>
      <c r="C406" s="147" t="s">
        <v>846</v>
      </c>
      <c r="D406" s="249">
        <v>0</v>
      </c>
      <c r="E406" s="221">
        <v>0</v>
      </c>
      <c r="F406" s="229">
        <f t="shared" si="15"/>
        <v>0</v>
      </c>
      <c r="G406" s="229">
        <v>0</v>
      </c>
      <c r="H406" s="45"/>
    </row>
    <row r="407" spans="1:8" ht="31.5" x14ac:dyDescent="0.25">
      <c r="A407" s="146" t="s">
        <v>174</v>
      </c>
      <c r="B407" s="32" t="s">
        <v>596</v>
      </c>
      <c r="C407" s="147" t="s">
        <v>846</v>
      </c>
      <c r="D407" s="249">
        <v>0</v>
      </c>
      <c r="E407" s="221">
        <v>0</v>
      </c>
      <c r="F407" s="229">
        <f t="shared" si="15"/>
        <v>0</v>
      </c>
      <c r="G407" s="229">
        <v>0</v>
      </c>
      <c r="H407" s="45"/>
    </row>
    <row r="408" spans="1:8" x14ac:dyDescent="0.25">
      <c r="A408" s="146" t="s">
        <v>175</v>
      </c>
      <c r="B408" s="32" t="s">
        <v>159</v>
      </c>
      <c r="C408" s="147" t="s">
        <v>846</v>
      </c>
      <c r="D408" s="249">
        <v>0</v>
      </c>
      <c r="E408" s="221">
        <v>0</v>
      </c>
      <c r="F408" s="229">
        <f t="shared" si="15"/>
        <v>0</v>
      </c>
      <c r="G408" s="229">
        <v>0</v>
      </c>
      <c r="H408" s="45"/>
    </row>
    <row r="409" spans="1:8" x14ac:dyDescent="0.25">
      <c r="A409" s="146" t="s">
        <v>176</v>
      </c>
      <c r="B409" s="32" t="s">
        <v>603</v>
      </c>
      <c r="C409" s="147" t="s">
        <v>846</v>
      </c>
      <c r="D409" s="249">
        <v>0</v>
      </c>
      <c r="E409" s="221">
        <v>0</v>
      </c>
      <c r="F409" s="229">
        <f t="shared" si="15"/>
        <v>0</v>
      </c>
      <c r="G409" s="229">
        <v>0</v>
      </c>
      <c r="H409" s="45"/>
    </row>
    <row r="410" spans="1:8" ht="31.5" x14ac:dyDescent="0.25">
      <c r="A410" s="146" t="s">
        <v>177</v>
      </c>
      <c r="B410" s="32" t="s">
        <v>606</v>
      </c>
      <c r="C410" s="147" t="s">
        <v>846</v>
      </c>
      <c r="D410" s="249">
        <v>0</v>
      </c>
      <c r="E410" s="221">
        <v>0</v>
      </c>
      <c r="F410" s="229">
        <f t="shared" si="15"/>
        <v>0</v>
      </c>
      <c r="G410" s="229">
        <v>0</v>
      </c>
      <c r="H410" s="45"/>
    </row>
    <row r="411" spans="1:8" x14ac:dyDescent="0.25">
      <c r="A411" s="146" t="s">
        <v>178</v>
      </c>
      <c r="B411" s="33" t="s">
        <v>164</v>
      </c>
      <c r="C411" s="147" t="s">
        <v>846</v>
      </c>
      <c r="D411" s="249">
        <v>0</v>
      </c>
      <c r="E411" s="221">
        <v>0</v>
      </c>
      <c r="F411" s="229">
        <f t="shared" si="15"/>
        <v>0</v>
      </c>
      <c r="G411" s="229">
        <v>0</v>
      </c>
      <c r="H411" s="45"/>
    </row>
    <row r="412" spans="1:8" x14ac:dyDescent="0.25">
      <c r="A412" s="146" t="s">
        <v>179</v>
      </c>
      <c r="B412" s="46" t="s">
        <v>165</v>
      </c>
      <c r="C412" s="147" t="s">
        <v>846</v>
      </c>
      <c r="D412" s="249">
        <v>0</v>
      </c>
      <c r="E412" s="221">
        <v>0</v>
      </c>
      <c r="F412" s="229">
        <f t="shared" si="15"/>
        <v>0</v>
      </c>
      <c r="G412" s="229">
        <v>0</v>
      </c>
      <c r="H412" s="45"/>
    </row>
    <row r="413" spans="1:8" x14ac:dyDescent="0.25">
      <c r="A413" s="146" t="s">
        <v>180</v>
      </c>
      <c r="B413" s="30" t="s">
        <v>799</v>
      </c>
      <c r="C413" s="147" t="s">
        <v>846</v>
      </c>
      <c r="D413" s="249">
        <v>0</v>
      </c>
      <c r="E413" s="221">
        <v>0</v>
      </c>
      <c r="F413" s="229">
        <f t="shared" si="15"/>
        <v>0</v>
      </c>
      <c r="G413" s="229">
        <v>0</v>
      </c>
      <c r="H413" s="45"/>
    </row>
    <row r="414" spans="1:8" ht="31.5" x14ac:dyDescent="0.25">
      <c r="A414" s="146" t="s">
        <v>181</v>
      </c>
      <c r="B414" s="30" t="s">
        <v>182</v>
      </c>
      <c r="C414" s="147" t="s">
        <v>846</v>
      </c>
      <c r="D414" s="249">
        <v>0</v>
      </c>
      <c r="E414" s="221">
        <v>0</v>
      </c>
      <c r="F414" s="229">
        <f t="shared" si="15"/>
        <v>0</v>
      </c>
      <c r="G414" s="229">
        <v>0</v>
      </c>
      <c r="H414" s="45"/>
    </row>
    <row r="415" spans="1:8" ht="31.5" x14ac:dyDescent="0.25">
      <c r="A415" s="146" t="s">
        <v>183</v>
      </c>
      <c r="B415" s="32" t="s">
        <v>155</v>
      </c>
      <c r="C415" s="147" t="s">
        <v>846</v>
      </c>
      <c r="D415" s="249">
        <v>0</v>
      </c>
      <c r="E415" s="221">
        <v>0</v>
      </c>
      <c r="F415" s="229">
        <f t="shared" si="15"/>
        <v>0</v>
      </c>
      <c r="G415" s="229">
        <v>0</v>
      </c>
      <c r="H415" s="45"/>
    </row>
    <row r="416" spans="1:8" ht="31.5" x14ac:dyDescent="0.25">
      <c r="A416" s="146" t="s">
        <v>800</v>
      </c>
      <c r="B416" s="32" t="s">
        <v>251</v>
      </c>
      <c r="C416" s="147" t="s">
        <v>846</v>
      </c>
      <c r="D416" s="249">
        <v>0</v>
      </c>
      <c r="E416" s="221">
        <v>0</v>
      </c>
      <c r="F416" s="229">
        <f t="shared" si="15"/>
        <v>0</v>
      </c>
      <c r="G416" s="229">
        <v>0</v>
      </c>
      <c r="H416" s="45"/>
    </row>
    <row r="417" spans="1:10" ht="31.5" x14ac:dyDescent="0.25">
      <c r="A417" s="146" t="s">
        <v>801</v>
      </c>
      <c r="B417" s="32" t="s">
        <v>252</v>
      </c>
      <c r="C417" s="147" t="s">
        <v>846</v>
      </c>
      <c r="D417" s="249">
        <v>0</v>
      </c>
      <c r="E417" s="221">
        <v>0</v>
      </c>
      <c r="F417" s="229">
        <f t="shared" si="15"/>
        <v>0</v>
      </c>
      <c r="G417" s="229">
        <v>0</v>
      </c>
      <c r="H417" s="45"/>
    </row>
    <row r="418" spans="1:10" ht="31.5" x14ac:dyDescent="0.25">
      <c r="A418" s="146" t="s">
        <v>802</v>
      </c>
      <c r="B418" s="32" t="s">
        <v>253</v>
      </c>
      <c r="C418" s="147" t="s">
        <v>846</v>
      </c>
      <c r="D418" s="249">
        <v>0</v>
      </c>
      <c r="E418" s="221">
        <v>0</v>
      </c>
      <c r="F418" s="229">
        <f t="shared" si="15"/>
        <v>0</v>
      </c>
      <c r="G418" s="229">
        <v>0</v>
      </c>
      <c r="H418" s="45"/>
    </row>
    <row r="419" spans="1:10" x14ac:dyDescent="0.25">
      <c r="A419" s="146" t="s">
        <v>184</v>
      </c>
      <c r="B419" s="32" t="s">
        <v>591</v>
      </c>
      <c r="C419" s="147" t="s">
        <v>846</v>
      </c>
      <c r="D419" s="249">
        <v>0</v>
      </c>
      <c r="E419" s="221">
        <v>0</v>
      </c>
      <c r="F419" s="229">
        <f t="shared" si="15"/>
        <v>0</v>
      </c>
      <c r="G419" s="229">
        <v>0</v>
      </c>
      <c r="H419" s="45"/>
    </row>
    <row r="420" spans="1:10" x14ac:dyDescent="0.25">
      <c r="A420" s="146" t="s">
        <v>185</v>
      </c>
      <c r="B420" s="32" t="s">
        <v>157</v>
      </c>
      <c r="C420" s="147" t="s">
        <v>846</v>
      </c>
      <c r="D420" s="249">
        <v>0</v>
      </c>
      <c r="E420" s="221">
        <v>0</v>
      </c>
      <c r="F420" s="229">
        <f t="shared" si="15"/>
        <v>0</v>
      </c>
      <c r="G420" s="229">
        <v>0</v>
      </c>
      <c r="H420" s="45"/>
    </row>
    <row r="421" spans="1:10" ht="31.5" x14ac:dyDescent="0.25">
      <c r="A421" s="146" t="s">
        <v>186</v>
      </c>
      <c r="B421" s="32" t="s">
        <v>596</v>
      </c>
      <c r="C421" s="147" t="s">
        <v>846</v>
      </c>
      <c r="D421" s="249">
        <v>0</v>
      </c>
      <c r="E421" s="221">
        <v>0</v>
      </c>
      <c r="F421" s="229">
        <f t="shared" si="15"/>
        <v>0</v>
      </c>
      <c r="G421" s="229">
        <v>0</v>
      </c>
      <c r="H421" s="45"/>
    </row>
    <row r="422" spans="1:10" x14ac:dyDescent="0.25">
      <c r="A422" s="146" t="s">
        <v>187</v>
      </c>
      <c r="B422" s="32" t="s">
        <v>159</v>
      </c>
      <c r="C422" s="147" t="s">
        <v>846</v>
      </c>
      <c r="D422" s="249">
        <v>0</v>
      </c>
      <c r="E422" s="221">
        <v>0</v>
      </c>
      <c r="F422" s="229">
        <f t="shared" si="15"/>
        <v>0</v>
      </c>
      <c r="G422" s="229">
        <v>0</v>
      </c>
      <c r="H422" s="45"/>
    </row>
    <row r="423" spans="1:10" x14ac:dyDescent="0.25">
      <c r="A423" s="146" t="s">
        <v>188</v>
      </c>
      <c r="B423" s="32" t="s">
        <v>603</v>
      </c>
      <c r="C423" s="147" t="s">
        <v>846</v>
      </c>
      <c r="D423" s="249">
        <v>0</v>
      </c>
      <c r="E423" s="221">
        <v>0</v>
      </c>
      <c r="F423" s="229">
        <f t="shared" si="15"/>
        <v>0</v>
      </c>
      <c r="G423" s="229">
        <v>0</v>
      </c>
      <c r="H423" s="45"/>
    </row>
    <row r="424" spans="1:10" ht="31.5" x14ac:dyDescent="0.25">
      <c r="A424" s="146" t="s">
        <v>189</v>
      </c>
      <c r="B424" s="32" t="s">
        <v>606</v>
      </c>
      <c r="C424" s="147" t="s">
        <v>846</v>
      </c>
      <c r="D424" s="249">
        <v>0</v>
      </c>
      <c r="E424" s="221">
        <v>0</v>
      </c>
      <c r="F424" s="229">
        <f t="shared" si="15"/>
        <v>0</v>
      </c>
      <c r="G424" s="229">
        <v>0</v>
      </c>
      <c r="H424" s="45"/>
    </row>
    <row r="425" spans="1:10" x14ac:dyDescent="0.25">
      <c r="A425" s="146" t="s">
        <v>190</v>
      </c>
      <c r="B425" s="46" t="s">
        <v>164</v>
      </c>
      <c r="C425" s="147" t="s">
        <v>846</v>
      </c>
      <c r="D425" s="249">
        <v>0</v>
      </c>
      <c r="E425" s="221">
        <v>0</v>
      </c>
      <c r="F425" s="229">
        <f t="shared" si="15"/>
        <v>0</v>
      </c>
      <c r="G425" s="229">
        <v>0</v>
      </c>
      <c r="H425" s="45"/>
    </row>
    <row r="426" spans="1:10" x14ac:dyDescent="0.25">
      <c r="A426" s="146" t="s">
        <v>191</v>
      </c>
      <c r="B426" s="46" t="s">
        <v>165</v>
      </c>
      <c r="C426" s="147" t="s">
        <v>846</v>
      </c>
      <c r="D426" s="249">
        <v>0</v>
      </c>
      <c r="E426" s="221">
        <v>0</v>
      </c>
      <c r="F426" s="229">
        <f t="shared" si="15"/>
        <v>0</v>
      </c>
      <c r="G426" s="229">
        <v>0</v>
      </c>
      <c r="H426" s="45"/>
    </row>
    <row r="427" spans="1:10" x14ac:dyDescent="0.25">
      <c r="A427" s="146" t="s">
        <v>192</v>
      </c>
      <c r="B427" s="31" t="s">
        <v>803</v>
      </c>
      <c r="C427" s="147" t="s">
        <v>846</v>
      </c>
      <c r="D427" s="249">
        <v>0</v>
      </c>
      <c r="E427" s="221">
        <v>0</v>
      </c>
      <c r="F427" s="229">
        <f t="shared" si="15"/>
        <v>0</v>
      </c>
      <c r="G427" s="229">
        <v>0</v>
      </c>
      <c r="H427" s="45"/>
    </row>
    <row r="428" spans="1:10" x14ac:dyDescent="0.25">
      <c r="A428" s="146" t="s">
        <v>193</v>
      </c>
      <c r="B428" s="31" t="s">
        <v>804</v>
      </c>
      <c r="C428" s="147" t="s">
        <v>846</v>
      </c>
      <c r="D428" s="249">
        <v>0</v>
      </c>
      <c r="E428" s="221">
        <v>0</v>
      </c>
      <c r="F428" s="229">
        <f t="shared" si="15"/>
        <v>0</v>
      </c>
      <c r="G428" s="229">
        <v>0</v>
      </c>
      <c r="H428" s="45"/>
    </row>
    <row r="429" spans="1:10" x14ac:dyDescent="0.25">
      <c r="A429" s="146" t="s">
        <v>194</v>
      </c>
      <c r="B429" s="30" t="s">
        <v>805</v>
      </c>
      <c r="C429" s="147" t="s">
        <v>846</v>
      </c>
      <c r="D429" s="249">
        <v>0</v>
      </c>
      <c r="E429" s="221">
        <v>0</v>
      </c>
      <c r="F429" s="229">
        <f t="shared" si="15"/>
        <v>0</v>
      </c>
      <c r="G429" s="229">
        <v>0</v>
      </c>
      <c r="H429" s="45"/>
      <c r="I429" s="47"/>
      <c r="J429" s="161"/>
    </row>
    <row r="430" spans="1:10" x14ac:dyDescent="0.25">
      <c r="A430" s="146" t="s">
        <v>195</v>
      </c>
      <c r="B430" s="30" t="s">
        <v>196</v>
      </c>
      <c r="C430" s="147" t="s">
        <v>846</v>
      </c>
      <c r="D430" s="249">
        <v>0</v>
      </c>
      <c r="E430" s="221">
        <v>0</v>
      </c>
      <c r="F430" s="229">
        <f t="shared" si="15"/>
        <v>0</v>
      </c>
      <c r="G430" s="229">
        <v>0</v>
      </c>
      <c r="H430" s="45"/>
      <c r="I430" s="162"/>
    </row>
    <row r="431" spans="1:10" x14ac:dyDescent="0.25">
      <c r="A431" s="146" t="s">
        <v>197</v>
      </c>
      <c r="B431" s="44" t="s">
        <v>198</v>
      </c>
      <c r="C431" s="147" t="s">
        <v>846</v>
      </c>
      <c r="D431" s="249">
        <v>0</v>
      </c>
      <c r="E431" s="221">
        <v>0</v>
      </c>
      <c r="F431" s="229">
        <f t="shared" si="15"/>
        <v>0</v>
      </c>
      <c r="G431" s="229">
        <v>0</v>
      </c>
      <c r="H431" s="45"/>
    </row>
    <row r="432" spans="1:10" x14ac:dyDescent="0.25">
      <c r="A432" s="146" t="s">
        <v>199</v>
      </c>
      <c r="B432" s="31" t="s">
        <v>200</v>
      </c>
      <c r="C432" s="147" t="s">
        <v>846</v>
      </c>
      <c r="D432" s="249">
        <v>0</v>
      </c>
      <c r="E432" s="221">
        <v>0</v>
      </c>
      <c r="F432" s="229">
        <f t="shared" si="15"/>
        <v>0</v>
      </c>
      <c r="G432" s="229">
        <v>0</v>
      </c>
      <c r="H432" s="45"/>
    </row>
    <row r="433" spans="1:8" x14ac:dyDescent="0.25">
      <c r="A433" s="146" t="s">
        <v>201</v>
      </c>
      <c r="B433" s="31" t="s">
        <v>202</v>
      </c>
      <c r="C433" s="147" t="s">
        <v>846</v>
      </c>
      <c r="D433" s="249">
        <v>0</v>
      </c>
      <c r="E433" s="221">
        <v>0</v>
      </c>
      <c r="F433" s="229">
        <f t="shared" si="15"/>
        <v>0</v>
      </c>
      <c r="G433" s="229">
        <v>0</v>
      </c>
      <c r="H433" s="45"/>
    </row>
    <row r="434" spans="1:8" x14ac:dyDescent="0.25">
      <c r="A434" s="146" t="s">
        <v>203</v>
      </c>
      <c r="B434" s="31" t="s">
        <v>806</v>
      </c>
      <c r="C434" s="147" t="s">
        <v>846</v>
      </c>
      <c r="D434" s="249">
        <v>0</v>
      </c>
      <c r="E434" s="221">
        <v>0</v>
      </c>
      <c r="F434" s="229">
        <f t="shared" si="15"/>
        <v>0</v>
      </c>
      <c r="G434" s="229">
        <v>0</v>
      </c>
      <c r="H434" s="45"/>
    </row>
    <row r="435" spans="1:8" x14ac:dyDescent="0.25">
      <c r="A435" s="146" t="s">
        <v>204</v>
      </c>
      <c r="B435" s="31" t="s">
        <v>205</v>
      </c>
      <c r="C435" s="147" t="s">
        <v>846</v>
      </c>
      <c r="D435" s="249">
        <v>0</v>
      </c>
      <c r="E435" s="221">
        <v>0</v>
      </c>
      <c r="F435" s="229">
        <f t="shared" si="15"/>
        <v>0</v>
      </c>
      <c r="G435" s="229">
        <v>0</v>
      </c>
      <c r="H435" s="45"/>
    </row>
    <row r="436" spans="1:8" x14ac:dyDescent="0.25">
      <c r="A436" s="146" t="s">
        <v>206</v>
      </c>
      <c r="B436" s="31" t="s">
        <v>207</v>
      </c>
      <c r="C436" s="147" t="s">
        <v>846</v>
      </c>
      <c r="D436" s="249">
        <v>0</v>
      </c>
      <c r="E436" s="221">
        <v>0</v>
      </c>
      <c r="F436" s="229">
        <f t="shared" si="15"/>
        <v>0</v>
      </c>
      <c r="G436" s="229">
        <v>0</v>
      </c>
      <c r="H436" s="45"/>
    </row>
    <row r="437" spans="1:8" x14ac:dyDescent="0.25">
      <c r="A437" s="146" t="s">
        <v>208</v>
      </c>
      <c r="B437" s="30" t="s">
        <v>209</v>
      </c>
      <c r="C437" s="147" t="s">
        <v>846</v>
      </c>
      <c r="D437" s="249">
        <v>0</v>
      </c>
      <c r="E437" s="221">
        <v>0</v>
      </c>
      <c r="F437" s="229">
        <f>E437-D437</f>
        <v>0</v>
      </c>
      <c r="G437" s="229">
        <v>0</v>
      </c>
      <c r="H437" s="45"/>
    </row>
    <row r="438" spans="1:8" ht="31.5" x14ac:dyDescent="0.25">
      <c r="A438" s="146" t="s">
        <v>210</v>
      </c>
      <c r="B438" s="32" t="s">
        <v>211</v>
      </c>
      <c r="C438" s="147" t="s">
        <v>846</v>
      </c>
      <c r="D438" s="249">
        <v>0</v>
      </c>
      <c r="E438" s="221">
        <v>0</v>
      </c>
      <c r="F438" s="229">
        <f>E438-D438</f>
        <v>0</v>
      </c>
      <c r="G438" s="229">
        <v>0</v>
      </c>
      <c r="H438" s="45"/>
    </row>
    <row r="439" spans="1:8" ht="31.5" x14ac:dyDescent="0.25">
      <c r="A439" s="146" t="s">
        <v>212</v>
      </c>
      <c r="B439" s="30" t="s">
        <v>213</v>
      </c>
      <c r="C439" s="147" t="s">
        <v>846</v>
      </c>
      <c r="D439" s="249">
        <v>0</v>
      </c>
      <c r="E439" s="221">
        <v>0</v>
      </c>
      <c r="F439" s="229">
        <f>E439-D439</f>
        <v>0</v>
      </c>
      <c r="G439" s="229">
        <v>0</v>
      </c>
      <c r="H439" s="45"/>
    </row>
    <row r="440" spans="1:8" ht="47.25" x14ac:dyDescent="0.25">
      <c r="A440" s="146" t="s">
        <v>214</v>
      </c>
      <c r="B440" s="32" t="s">
        <v>215</v>
      </c>
      <c r="C440" s="147" t="s">
        <v>846</v>
      </c>
      <c r="D440" s="249">
        <v>0</v>
      </c>
      <c r="E440" s="221">
        <v>0</v>
      </c>
      <c r="F440" s="230">
        <f>E440-D440</f>
        <v>0</v>
      </c>
      <c r="G440" s="229">
        <v>0</v>
      </c>
      <c r="H440" s="45"/>
    </row>
    <row r="441" spans="1:8" x14ac:dyDescent="0.25">
      <c r="A441" s="146" t="s">
        <v>216</v>
      </c>
      <c r="B441" s="31" t="s">
        <v>217</v>
      </c>
      <c r="C441" s="147" t="s">
        <v>846</v>
      </c>
      <c r="D441" s="249">
        <v>0</v>
      </c>
      <c r="E441" s="221">
        <v>0</v>
      </c>
      <c r="F441" s="229">
        <f>E441-D441</f>
        <v>0</v>
      </c>
      <c r="G441" s="229">
        <v>0</v>
      </c>
      <c r="H441" s="233"/>
    </row>
    <row r="442" spans="1:8" ht="16.5" thickBot="1" x14ac:dyDescent="0.3">
      <c r="A442" s="149" t="s">
        <v>218</v>
      </c>
      <c r="B442" s="48" t="s">
        <v>219</v>
      </c>
      <c r="C442" s="147" t="s">
        <v>846</v>
      </c>
      <c r="D442" s="252">
        <v>0</v>
      </c>
      <c r="E442" s="250">
        <v>0</v>
      </c>
      <c r="F442" s="250">
        <v>0</v>
      </c>
      <c r="G442" s="250">
        <v>0</v>
      </c>
      <c r="H442" s="234"/>
    </row>
    <row r="443" spans="1:8" x14ac:dyDescent="0.25">
      <c r="A443" s="144" t="s">
        <v>328</v>
      </c>
      <c r="B443" s="26" t="s">
        <v>321</v>
      </c>
      <c r="C443" s="254" t="s">
        <v>419</v>
      </c>
      <c r="D443" s="253" t="s">
        <v>419</v>
      </c>
      <c r="E443" s="232" t="s">
        <v>419</v>
      </c>
      <c r="F443" s="232" t="s">
        <v>419</v>
      </c>
      <c r="G443" s="232" t="s">
        <v>419</v>
      </c>
      <c r="H443" s="49"/>
    </row>
    <row r="444" spans="1:8" ht="47.25" x14ac:dyDescent="0.25">
      <c r="A444" s="163" t="s">
        <v>807</v>
      </c>
      <c r="B444" s="31" t="s">
        <v>808</v>
      </c>
      <c r="C444" s="147" t="s">
        <v>846</v>
      </c>
      <c r="D444" s="253" t="s">
        <v>419</v>
      </c>
      <c r="E444" s="232" t="s">
        <v>419</v>
      </c>
      <c r="F444" s="232" t="s">
        <v>419</v>
      </c>
      <c r="G444" s="232" t="s">
        <v>419</v>
      </c>
      <c r="H444" s="50"/>
    </row>
    <row r="445" spans="1:8" x14ac:dyDescent="0.25">
      <c r="A445" s="163" t="s">
        <v>331</v>
      </c>
      <c r="B445" s="30" t="s">
        <v>809</v>
      </c>
      <c r="C445" s="147" t="s">
        <v>846</v>
      </c>
      <c r="D445" s="253" t="s">
        <v>419</v>
      </c>
      <c r="E445" s="232" t="s">
        <v>419</v>
      </c>
      <c r="F445" s="232" t="s">
        <v>419</v>
      </c>
      <c r="G445" s="232" t="s">
        <v>419</v>
      </c>
      <c r="H445" s="50"/>
    </row>
    <row r="446" spans="1:8" ht="31.5" x14ac:dyDescent="0.25">
      <c r="A446" s="163" t="s">
        <v>332</v>
      </c>
      <c r="B446" s="30" t="s">
        <v>810</v>
      </c>
      <c r="C446" s="147" t="s">
        <v>846</v>
      </c>
      <c r="D446" s="253" t="s">
        <v>419</v>
      </c>
      <c r="E446" s="232" t="s">
        <v>419</v>
      </c>
      <c r="F446" s="232" t="s">
        <v>419</v>
      </c>
      <c r="G446" s="232" t="s">
        <v>419</v>
      </c>
      <c r="H446" s="50"/>
    </row>
    <row r="447" spans="1:8" x14ac:dyDescent="0.25">
      <c r="A447" s="163" t="s">
        <v>333</v>
      </c>
      <c r="B447" s="30" t="s">
        <v>811</v>
      </c>
      <c r="C447" s="147" t="s">
        <v>846</v>
      </c>
      <c r="D447" s="253" t="s">
        <v>419</v>
      </c>
      <c r="E447" s="232" t="s">
        <v>419</v>
      </c>
      <c r="F447" s="232" t="s">
        <v>419</v>
      </c>
      <c r="G447" s="232" t="s">
        <v>419</v>
      </c>
      <c r="H447" s="50"/>
    </row>
    <row r="448" spans="1:8" ht="47.25" x14ac:dyDescent="0.25">
      <c r="A448" s="163" t="s">
        <v>334</v>
      </c>
      <c r="B448" s="31" t="s">
        <v>812</v>
      </c>
      <c r="C448" s="255" t="s">
        <v>419</v>
      </c>
      <c r="D448" s="253" t="s">
        <v>419</v>
      </c>
      <c r="E448" s="232" t="s">
        <v>419</v>
      </c>
      <c r="F448" s="232" t="s">
        <v>419</v>
      </c>
      <c r="G448" s="232" t="s">
        <v>419</v>
      </c>
      <c r="H448" s="50"/>
    </row>
    <row r="449" spans="1:8" ht="31.5" x14ac:dyDescent="0.25">
      <c r="A449" s="163" t="s">
        <v>813</v>
      </c>
      <c r="B449" s="30" t="s">
        <v>814</v>
      </c>
      <c r="C449" s="147" t="s">
        <v>846</v>
      </c>
      <c r="D449" s="253" t="s">
        <v>419</v>
      </c>
      <c r="E449" s="232" t="s">
        <v>419</v>
      </c>
      <c r="F449" s="232" t="s">
        <v>419</v>
      </c>
      <c r="G449" s="232" t="s">
        <v>419</v>
      </c>
      <c r="H449" s="50"/>
    </row>
    <row r="450" spans="1:8" ht="31.5" x14ac:dyDescent="0.25">
      <c r="A450" s="163" t="s">
        <v>815</v>
      </c>
      <c r="B450" s="30" t="s">
        <v>816</v>
      </c>
      <c r="C450" s="147" t="s">
        <v>846</v>
      </c>
      <c r="D450" s="253" t="s">
        <v>419</v>
      </c>
      <c r="E450" s="232" t="s">
        <v>419</v>
      </c>
      <c r="F450" s="232" t="s">
        <v>419</v>
      </c>
      <c r="G450" s="232" t="s">
        <v>419</v>
      </c>
      <c r="H450" s="50"/>
    </row>
    <row r="451" spans="1:8" ht="16.5" thickBot="1" x14ac:dyDescent="0.3">
      <c r="A451" s="164" t="s">
        <v>817</v>
      </c>
      <c r="B451" s="51" t="s">
        <v>818</v>
      </c>
      <c r="C451" s="152" t="s">
        <v>846</v>
      </c>
      <c r="D451" s="252" t="s">
        <v>419</v>
      </c>
      <c r="E451" s="232" t="s">
        <v>419</v>
      </c>
      <c r="F451" s="232" t="s">
        <v>419</v>
      </c>
      <c r="G451" s="232" t="s">
        <v>419</v>
      </c>
      <c r="H451" s="52"/>
    </row>
    <row r="452" spans="1:8" x14ac:dyDescent="0.25">
      <c r="A452" s="165"/>
      <c r="B452" s="53"/>
      <c r="C452" s="54"/>
      <c r="D452" s="54"/>
      <c r="E452" s="235"/>
      <c r="F452" s="235"/>
      <c r="G452" s="236"/>
      <c r="H452" s="55"/>
    </row>
    <row r="453" spans="1:8" x14ac:dyDescent="0.25">
      <c r="A453" s="165"/>
      <c r="B453" s="53"/>
      <c r="C453" s="54"/>
      <c r="D453" s="54"/>
      <c r="E453" s="54"/>
      <c r="F453" s="54"/>
      <c r="G453" s="55"/>
      <c r="H453" s="55"/>
    </row>
    <row r="454" spans="1:8" x14ac:dyDescent="0.25">
      <c r="A454" s="166" t="s">
        <v>819</v>
      </c>
      <c r="B454" s="53"/>
      <c r="C454" s="54"/>
      <c r="D454" s="54"/>
      <c r="E454" s="54"/>
      <c r="F454" s="54"/>
      <c r="G454" s="55"/>
      <c r="H454" s="55"/>
    </row>
    <row r="455" spans="1:8" x14ac:dyDescent="0.25">
      <c r="A455" s="365" t="s">
        <v>820</v>
      </c>
      <c r="B455" s="365"/>
      <c r="C455" s="365"/>
      <c r="D455" s="365"/>
      <c r="E455" s="365"/>
      <c r="F455" s="365"/>
      <c r="G455" s="365"/>
      <c r="H455" s="365"/>
    </row>
    <row r="456" spans="1:8" x14ac:dyDescent="0.25">
      <c r="A456" s="365" t="s">
        <v>821</v>
      </c>
      <c r="B456" s="365"/>
      <c r="C456" s="365"/>
      <c r="D456" s="365"/>
      <c r="E456" s="365"/>
      <c r="F456" s="365"/>
      <c r="G456" s="365"/>
      <c r="H456" s="365"/>
    </row>
    <row r="457" spans="1:8" x14ac:dyDescent="0.25">
      <c r="A457" s="365" t="s">
        <v>822</v>
      </c>
      <c r="B457" s="365"/>
      <c r="C457" s="365"/>
      <c r="D457" s="365"/>
      <c r="E457" s="365"/>
      <c r="F457" s="365"/>
      <c r="G457" s="365"/>
      <c r="H457" s="365"/>
    </row>
    <row r="458" spans="1:8" x14ac:dyDescent="0.25">
      <c r="A458" s="384" t="s">
        <v>823</v>
      </c>
      <c r="B458" s="384"/>
      <c r="C458" s="384"/>
      <c r="D458" s="384"/>
      <c r="E458" s="384"/>
      <c r="F458" s="384"/>
      <c r="G458" s="384"/>
      <c r="H458" s="384"/>
    </row>
    <row r="459" spans="1:8" x14ac:dyDescent="0.25">
      <c r="A459" s="360" t="s">
        <v>824</v>
      </c>
      <c r="B459" s="360"/>
      <c r="C459" s="360"/>
      <c r="D459" s="360"/>
      <c r="E459" s="360"/>
      <c r="F459" s="360"/>
      <c r="G459" s="360"/>
      <c r="H459" s="360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2024-05-07T11:52:11Z</dcterms:modified>
</cp:coreProperties>
</file>