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54" i="20" l="1"/>
  <c r="E213" i="20"/>
  <c r="E215" i="20"/>
  <c r="E198" i="20"/>
  <c r="E196" i="20"/>
  <c r="E104" i="20"/>
  <c r="E97" i="20"/>
  <c r="E101" i="20"/>
  <c r="E80" i="20"/>
  <c r="E76" i="20"/>
  <c r="E74" i="20"/>
  <c r="E75" i="20"/>
  <c r="E72" i="20"/>
  <c r="E69" i="20"/>
  <c r="E68" i="20"/>
  <c r="E67" i="20"/>
  <c r="E66" i="20"/>
  <c r="E64" i="20"/>
  <c r="E60" i="20"/>
  <c r="E58" i="20"/>
  <c r="E37" i="20"/>
  <c r="E32" i="20"/>
  <c r="E234" i="20" l="1"/>
  <c r="D354" i="20" l="1"/>
  <c r="D160" i="20"/>
  <c r="D148" i="20"/>
  <c r="D96" i="20"/>
  <c r="D133" i="20"/>
  <c r="D123" i="20"/>
  <c r="D138" i="20" s="1"/>
  <c r="D109" i="20"/>
  <c r="D118" i="20"/>
  <c r="D95" i="20"/>
  <c r="D81" i="20"/>
  <c r="D90" i="20"/>
  <c r="D47" i="20"/>
  <c r="E303" i="20" l="1"/>
  <c r="E242" i="20" l="1"/>
  <c r="D242" i="20" l="1"/>
  <c r="D236" i="20"/>
  <c r="D371" i="20" l="1"/>
  <c r="E371" i="20"/>
  <c r="E73" i="20" l="1"/>
  <c r="E56" i="20"/>
  <c r="E55" i="20" s="1"/>
  <c r="E23" i="20"/>
  <c r="E106" i="20"/>
  <c r="E103" i="20" s="1"/>
  <c r="E100" i="20"/>
  <c r="E70" i="20"/>
  <c r="E52" i="20"/>
  <c r="E79" i="20" l="1"/>
  <c r="E108" i="20"/>
  <c r="E102" i="20"/>
  <c r="E62" i="20"/>
  <c r="E53" i="20"/>
  <c r="E47" i="20" l="1"/>
  <c r="E90" i="20" s="1"/>
  <c r="E96" i="20"/>
  <c r="E38" i="20" l="1"/>
  <c r="E118" i="20"/>
  <c r="E133" i="20" s="1"/>
  <c r="E187" i="20"/>
  <c r="E202" i="20" s="1"/>
  <c r="E281" i="20" l="1"/>
  <c r="D70" i="20" l="1"/>
  <c r="D376" i="20" l="1"/>
  <c r="D375" i="20" s="1"/>
  <c r="D374" i="20" s="1"/>
  <c r="D373" i="20" s="1"/>
  <c r="F248" i="20" l="1"/>
  <c r="E241" i="20"/>
  <c r="E211" i="20"/>
  <c r="E210" i="20" s="1"/>
  <c r="E244" i="20" s="1"/>
  <c r="D247" i="20"/>
  <c r="D210" i="20"/>
  <c r="D220" i="20"/>
  <c r="F236" i="20"/>
  <c r="F237" i="20"/>
  <c r="D187" i="20"/>
  <c r="D244" i="20" l="1"/>
  <c r="D243" i="20"/>
  <c r="D202" i="20"/>
  <c r="E95" i="20"/>
  <c r="E123" i="20" s="1"/>
  <c r="E138" i="20" s="1"/>
  <c r="D100" i="20"/>
  <c r="D106" i="20"/>
  <c r="D103" i="20" s="1"/>
  <c r="D73" i="20" l="1"/>
  <c r="D62" i="20"/>
  <c r="D56" i="20"/>
  <c r="D55" i="20" s="1"/>
  <c r="D53" i="20" s="1"/>
  <c r="D23" i="20"/>
  <c r="D313" i="20" s="1"/>
  <c r="D305" i="20" s="1"/>
  <c r="D38" i="20" l="1"/>
  <c r="D77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E247" i="20" l="1"/>
  <c r="E246" i="20"/>
  <c r="E243" i="20"/>
  <c r="D124" i="20" l="1"/>
  <c r="G196" i="20"/>
  <c r="F196" i="20"/>
  <c r="G187" i="20"/>
  <c r="F187" i="20"/>
  <c r="F247" i="20"/>
  <c r="G62" i="20"/>
  <c r="F62" i="20"/>
  <c r="G243" i="20"/>
  <c r="F243" i="20"/>
  <c r="D139" i="20" l="1"/>
  <c r="D158" i="20" s="1"/>
  <c r="D154" i="20" s="1"/>
  <c r="E77" i="20"/>
  <c r="F79" i="20"/>
  <c r="G79" i="20"/>
  <c r="G303" i="20"/>
  <c r="F303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F375" i="20" s="1"/>
  <c r="G376" i="20"/>
  <c r="G375" i="20" l="1"/>
  <c r="E374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/>
  <c r="F246" i="20" s="1"/>
  <c r="D250" i="20" l="1"/>
  <c r="F250" i="20" l="1"/>
  <c r="G250" i="20"/>
  <c r="G252" i="20" l="1"/>
  <c r="F252" i="20"/>
</calcChain>
</file>

<file path=xl/sharedStrings.xml><?xml version="1.0" encoding="utf-8"?>
<sst xmlns="http://schemas.openxmlformats.org/spreadsheetml/2006/main" count="2374" uniqueCount="906">
  <si>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</si>
  <si>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</si>
  <si>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</si>
  <si>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</si>
  <si>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</si>
  <si>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</si>
  <si>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</si>
  <si>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</si>
  <si>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</si>
  <si>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</si>
  <si>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</si>
  <si>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</si>
  <si>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</si>
  <si>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</si>
  <si>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</si>
  <si>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</si>
  <si>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</si>
  <si>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</si>
  <si>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</si>
  <si>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</si>
  <si>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</si>
  <si>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</si>
  <si>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</si>
  <si>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</si>
  <si>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</si>
  <si>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</si>
  <si>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</si>
  <si>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</si>
  <si>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</si>
  <si>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</si>
  <si>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</si>
  <si>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</si>
  <si>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</si>
  <si>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</si>
  <si>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</si>
  <si>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</si>
  <si>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</si>
  <si>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</si>
  <si>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</si>
  <si>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</si>
  <si>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</si>
  <si>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</si>
  <si>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</si>
  <si>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</si>
  <si>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</si>
  <si>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</si>
  <si>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</si>
  <si>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</si>
  <si>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</si>
  <si>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</si>
  <si>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</si>
  <si>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</si>
  <si>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</si>
  <si>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</si>
  <si>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</si>
  <si>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</si>
  <si>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</si>
  <si>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</si>
  <si>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</si>
  <si>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</si>
  <si>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</si>
  <si>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</si>
  <si>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</si>
  <si>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</si>
  <si>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</si>
  <si>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</si>
  <si>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</si>
  <si>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</si>
  <si>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</si>
  <si>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</si>
  <si>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</si>
  <si>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</si>
  <si>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</si>
  <si>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</si>
  <si>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</si>
  <si>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</si>
  <si>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</si>
  <si>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</si>
  <si>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</si>
  <si>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</si>
  <si>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</si>
  <si>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</si>
  <si>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</si>
  <si>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</si>
  <si>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</si>
  <si>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</si>
  <si>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</si>
  <si>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</si>
  <si>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</si>
  <si>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</si>
  <si>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</si>
  <si>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</si>
  <si>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</si>
  <si>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</si>
  <si>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</si>
  <si>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</si>
  <si>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</si>
  <si>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</si>
  <si>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</si>
  <si>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</si>
  <si>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</si>
  <si>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</si>
  <si>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</si>
  <si>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</si>
  <si>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</si>
  <si>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</si>
  <si>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</si>
  <si>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</si>
  <si>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</si>
  <si>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</si>
  <si>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</si>
  <si>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</si>
  <si>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</si>
  <si>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</si>
  <si>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</si>
  <si>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</si>
  <si>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</si>
  <si>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</si>
  <si>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</si>
  <si>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</si>
  <si>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</si>
  <si>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</si>
  <si>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</si>
  <si>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</si>
  <si>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</si>
  <si>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</si>
  <si>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</si>
  <si>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</si>
  <si>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</si>
  <si>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</si>
  <si>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</si>
  <si>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</si>
  <si>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</si>
  <si>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</si>
  <si>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</si>
  <si>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</si>
  <si>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</si>
  <si>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</si>
  <si>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</si>
  <si>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</si>
  <si>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</si>
  <si>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</si>
  <si>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</si>
  <si>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</si>
  <si>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</si>
  <si>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</si>
  <si>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</si>
  <si>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</si>
  <si>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</si>
  <si>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</si>
  <si>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</si>
  <si>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</si>
  <si>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</si>
  <si>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</si>
  <si>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</si>
  <si>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</si>
  <si>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</si>
  <si>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</si>
  <si>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</si>
  <si>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</si>
  <si>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</si>
  <si>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</si>
  <si>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</si>
  <si>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</si>
  <si>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</si>
  <si>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</si>
  <si>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</si>
  <si>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</si>
  <si>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</si>
  <si>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</si>
  <si>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</si>
  <si>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</si>
  <si>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</si>
  <si>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</si>
  <si>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</si>
  <si>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</si>
  <si>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</si>
  <si>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</si>
  <si>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</si>
  <si>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</si>
  <si>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</si>
  <si>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</si>
  <si>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</si>
  <si>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</si>
  <si>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</si>
  <si>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</si>
  <si>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</si>
  <si>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</si>
  <si>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</si>
  <si>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</si>
  <si>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</si>
  <si>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</si>
  <si>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</si>
  <si>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</si>
  <si>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</si>
  <si>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</si>
  <si>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</si>
  <si>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</si>
  <si>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</si>
  <si>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</si>
  <si>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</si>
  <si>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</si>
  <si>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</si>
  <si>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</si>
  <si>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</si>
  <si>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</si>
  <si>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</si>
  <si>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</si>
  <si>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</si>
  <si>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</si>
  <si>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</si>
  <si>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</si>
  <si>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</si>
  <si>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</si>
  <si>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</si>
  <si>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</si>
  <si>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</si>
  <si>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</si>
  <si>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</si>
  <si>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</si>
  <si>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</si>
  <si>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</si>
  <si>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</si>
  <si>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</si>
  <si>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</si>
  <si>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</si>
  <si>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</si>
  <si>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</si>
  <si>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</si>
  <si>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</si>
  <si>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</si>
  <si>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</si>
  <si>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</si>
  <si>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</si>
  <si>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</si>
  <si>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</si>
  <si>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</si>
  <si>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</si>
  <si>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</si>
  <si>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</si>
  <si>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</si>
  <si>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</si>
  <si>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</si>
  <si>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</si>
  <si>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</si>
  <si>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</si>
  <si>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</si>
  <si>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</si>
  <si>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</si>
  <si>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</si>
  <si>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</si>
  <si>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</si>
  <si>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</si>
  <si>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</si>
  <si>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</si>
  <si>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</si>
  <si>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</si>
  <si>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</si>
  <si>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</si>
  <si>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</si>
  <si>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</si>
  <si>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</si>
  <si>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</si>
  <si>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</si>
  <si>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</si>
  <si>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</si>
  <si>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</si>
  <si>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</si>
  <si>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</si>
  <si>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</si>
  <si>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</si>
  <si>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</si>
  <si>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</si>
  <si>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</si>
  <si>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</si>
  <si>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</si>
  <si>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</si>
  <si>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</si>
  <si>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</si>
  <si>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</si>
  <si>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</si>
  <si>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</si>
  <si>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</si>
  <si>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</si>
  <si>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</si>
  <si>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</si>
  <si>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</si>
  <si>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</si>
  <si>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</si>
  <si>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</si>
  <si>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</si>
  <si>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</si>
  <si>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</si>
  <si>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</si>
  <si>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</si>
  <si>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</si>
  <si>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</si>
  <si>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</si>
  <si>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</si>
  <si>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</si>
  <si>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</si>
  <si>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</si>
  <si>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</si>
  <si>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</si>
  <si>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</si>
  <si>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</si>
  <si>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</si>
  <si>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</si>
  <si>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</si>
  <si>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</si>
  <si>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</si>
  <si>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</si>
  <si>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</si>
  <si>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</si>
  <si>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</si>
  <si>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</si>
  <si>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</si>
  <si>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</si>
  <si>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</si>
  <si>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</si>
  <si>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</si>
  <si>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</si>
  <si>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</si>
  <si>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</si>
  <si>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</si>
  <si>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</si>
  <si>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</si>
  <si>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</si>
  <si>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</si>
  <si>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</si>
  <si>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</si>
  <si>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</si>
  <si>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</si>
  <si>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</si>
  <si>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</si>
  <si>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</si>
  <si>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</si>
  <si>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</si>
  <si>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</si>
  <si>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</si>
  <si>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</si>
  <si>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</si>
  <si>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</si>
  <si>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</si>
  <si>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</si>
  <si>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</si>
  <si>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</si>
  <si>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</si>
  <si>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</si>
  <si>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</si>
  <si>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</si>
  <si>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</si>
  <si>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</si>
  <si>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</si>
  <si>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</si>
  <si>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</si>
  <si>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</si>
  <si>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</si>
  <si>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</si>
  <si>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</si>
  <si>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</si>
  <si>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</si>
  <si>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</si>
  <si>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</si>
  <si>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</si>
  <si>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</si>
  <si>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</si>
  <si>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</si>
  <si>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</si>
  <si>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</si>
  <si>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</si>
  <si>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</si>
  <si>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</si>
  <si>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</si>
  <si>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</si>
  <si>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</si>
  <si>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</si>
  <si>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</si>
  <si>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</si>
  <si>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</si>
  <si>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</si>
  <si>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</si>
  <si>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</si>
  <si>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</si>
  <si>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</si>
  <si>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</si>
  <si>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</si>
  <si>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</si>
  <si>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</si>
  <si>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</si>
  <si>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</si>
  <si>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</si>
  <si>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</si>
  <si>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</si>
  <si>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</si>
  <si>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</si>
  <si>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</si>
  <si>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</si>
  <si>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</si>
  <si>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</si>
  <si>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</si>
  <si>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</si>
  <si>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</si>
  <si>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</si>
  <si>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</si>
  <si>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</si>
  <si>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</si>
  <si>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</si>
  <si>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</si>
  <si>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</si>
  <si>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</si>
  <si>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</si>
  <si>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</si>
  <si>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</si>
  <si>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</si>
  <si>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</si>
  <si>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</si>
  <si>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</si>
  <si>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</si>
  <si>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</si>
  <si>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</si>
  <si>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</si>
  <si>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</si>
  <si>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</si>
  <si>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</si>
  <si>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</si>
  <si>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</si>
  <si>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</si>
  <si>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</si>
  <si>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</si>
  <si>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</si>
  <si>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</si>
  <si>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</si>
  <si>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</si>
  <si>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</si>
  <si>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</si>
  <si>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</si>
  <si>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</si>
  <si>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</si>
  <si>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</si>
  <si>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</si>
  <si>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</si>
  <si>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</si>
  <si>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</si>
  <si>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</si>
  <si>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</si>
  <si>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</si>
  <si>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</si>
  <si>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</si>
  <si>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</si>
  <si>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</si>
  <si>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</si>
  <si>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</si>
  <si>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</si>
  <si>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</si>
  <si>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</si>
  <si>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</si>
  <si>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</si>
  <si>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</si>
  <si>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</si>
  <si>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</si>
  <si>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</si>
  <si>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</si>
  <si>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</si>
  <si>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</si>
  <si>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</si>
  <si>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</si>
  <si>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</si>
  <si>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</si>
  <si>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</si>
  <si>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</si>
  <si>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</si>
  <si>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</si>
  <si>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</si>
  <si>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</si>
  <si>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</si>
  <si>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</si>
  <si>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</si>
  <si>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</si>
  <si>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</si>
  <si>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</si>
  <si>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</si>
  <si>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</si>
  <si>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</si>
  <si>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</si>
  <si>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</si>
  <si>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</si>
  <si>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</si>
  <si>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</si>
  <si>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</si>
  <si>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</si>
  <si>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</si>
  <si>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</si>
  <si>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</si>
  <si>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</si>
  <si>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</si>
  <si>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</si>
  <si>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</si>
  <si>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</si>
  <si>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</si>
  <si>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</si>
  <si>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</si>
  <si>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</si>
  <si>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</si>
  <si>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</si>
  <si>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</si>
  <si>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</si>
  <si>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</si>
  <si>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</si>
  <si>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</si>
  <si>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</si>
  <si>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</si>
  <si>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</si>
  <si>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</si>
  <si>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</si>
  <si>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</si>
  <si>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</si>
  <si>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</si>
  <si>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</si>
  <si>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</si>
  <si>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</si>
  <si>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</si>
  <si>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</si>
  <si>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</si>
  <si>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</si>
  <si>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</si>
  <si>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</si>
  <si>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</si>
  <si>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</si>
  <si>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</si>
  <si>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</si>
  <si>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</si>
  <si>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</si>
  <si>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</si>
  <si>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</si>
  <si>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</si>
  <si>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</si>
  <si>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</si>
  <si>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</si>
  <si>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</si>
  <si>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</si>
  <si>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</si>
  <si>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</si>
  <si>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</si>
  <si>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</si>
  <si>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</si>
  <si>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</si>
  <si>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</si>
  <si>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</si>
  <si>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</si>
  <si>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</si>
  <si>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</si>
  <si>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</si>
  <si>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</si>
  <si>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</si>
  <si>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</si>
  <si>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</si>
  <si>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</si>
  <si>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</si>
  <si>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</si>
  <si>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</si>
  <si>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</si>
  <si>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</si>
  <si>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</si>
  <si>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</si>
  <si>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</si>
  <si>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</si>
  <si>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</si>
  <si>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</si>
  <si>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</si>
  <si>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</si>
  <si>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</si>
  <si>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</si>
  <si>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</si>
  <si>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</si>
  <si>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</si>
  <si>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</si>
  <si>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</si>
  <si>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</si>
  <si>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</si>
  <si>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</si>
  <si>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</si>
  <si>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</si>
  <si>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</si>
  <si>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</si>
  <si>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</si>
  <si>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</si>
  <si>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</si>
  <si>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</si>
  <si>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</si>
  <si>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</si>
  <si>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</si>
  <si>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</si>
  <si>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</si>
  <si>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</si>
  <si>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</si>
  <si>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</si>
  <si>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</si>
  <si>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</si>
  <si>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</si>
  <si>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</si>
  <si>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</si>
  <si>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</si>
  <si>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</si>
  <si>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</si>
  <si>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</si>
  <si>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</si>
  <si>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</si>
  <si>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</si>
  <si>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</si>
  <si>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</si>
  <si>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</si>
  <si>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</si>
  <si>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</si>
  <si>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</si>
  <si>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</si>
  <si>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</si>
  <si>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</si>
  <si>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</si>
  <si>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</si>
  <si>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</si>
  <si>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</si>
  <si>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</si>
  <si>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</si>
  <si>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</si>
  <si>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</si>
  <si>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</si>
  <si>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</si>
  <si>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</si>
  <si>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</si>
  <si>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</si>
  <si>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</si>
  <si>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</si>
  <si>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</si>
  <si>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</si>
  <si>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</si>
  <si>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</si>
  <si>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</si>
  <si>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</si>
  <si>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</si>
  <si>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</si>
  <si>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</si>
  <si>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</si>
  <si>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</si>
  <si>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</si>
  <si>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</si>
  <si>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</si>
  <si>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</si>
  <si>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</si>
  <si>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</si>
  <si>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</si>
  <si>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</si>
  <si>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</si>
  <si>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</si>
  <si>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</si>
  <si>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</si>
  <si>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</si>
  <si>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</si>
  <si>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</si>
  <si>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</si>
  <si>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</si>
  <si>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</si>
  <si>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</si>
  <si>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</si>
  <si>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</si>
  <si>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</si>
  <si>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</si>
  <si>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</si>
  <si>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</si>
  <si>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</si>
  <si>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</si>
  <si>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</si>
  <si>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</si>
  <si>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</si>
  <si>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</si>
  <si>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</si>
  <si>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</si>
  <si>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</si>
  <si>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</si>
  <si>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</si>
  <si>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</si>
  <si>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</si>
  <si>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</si>
  <si>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</si>
  <si>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</si>
  <si>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</si>
  <si>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</si>
  <si>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</si>
  <si>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</si>
  <si>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</si>
  <si>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</si>
  <si>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</si>
  <si>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</si>
  <si>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</si>
  <si>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</si>
  <si>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</si>
  <si>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</si>
  <si>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</si>
  <si>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</si>
  <si>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</si>
  <si>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</si>
  <si>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</si>
  <si>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</si>
  <si>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</si>
  <si>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</si>
  <si>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</si>
  <si>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</si>
  <si>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</si>
  <si>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</si>
  <si>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</si>
  <si>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</si>
  <si>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</si>
  <si>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</si>
  <si>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</si>
  <si>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</si>
  <si>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</si>
  <si>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</si>
  <si>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</si>
  <si>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</si>
  <si>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</si>
  <si>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</si>
  <si>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</si>
  <si>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</si>
  <si>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</si>
  <si>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</si>
  <si>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</si>
  <si>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</si>
  <si>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</si>
  <si>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</si>
  <si>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</si>
  <si>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</si>
  <si>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</si>
  <si>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</si>
  <si>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</si>
  <si>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</si>
  <si>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</si>
  <si>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</si>
  <si>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</si>
  <si>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</si>
  <si>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</si>
  <si>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</si>
  <si>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</si>
  <si>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</si>
  <si>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</si>
  <si>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</si>
  <si>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</si>
  <si>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</si>
  <si>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</si>
  <si>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</si>
  <si>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</si>
  <si>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</si>
  <si>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</si>
  <si>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</si>
  <si>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</si>
  <si>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</si>
  <si>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</si>
  <si>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</si>
  <si>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</si>
  <si>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</si>
  <si>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</si>
  <si>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</si>
  <si>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</si>
  <si>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</si>
  <si>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</si>
  <si>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</si>
  <si>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</si>
  <si>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</si>
  <si>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</si>
  <si>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</si>
  <si>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</si>
  <si>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</si>
  <si>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</si>
  <si>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</si>
  <si>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</si>
  <si>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</si>
  <si>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</si>
  <si>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</si>
  <si>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</si>
  <si>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</si>
  <si>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</si>
  <si>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</si>
  <si>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</si>
  <si>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</si>
  <si>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</si>
  <si>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</si>
  <si>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</si>
  <si>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</si>
  <si>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</si>
  <si>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</si>
  <si>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</si>
  <si>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</si>
  <si>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</si>
  <si>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</si>
  <si>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</si>
  <si>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</si>
  <si>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</si>
  <si>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</si>
  <si>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</si>
  <si>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</si>
  <si>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</si>
  <si>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</si>
  <si>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</si>
  <si>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</si>
  <si>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</si>
  <si>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</si>
  <si>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</si>
  <si>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</si>
  <si>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</si>
  <si>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</si>
  <si>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</si>
  <si>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</si>
  <si>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</si>
  <si>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</si>
  <si>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</si>
  <si>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</si>
  <si>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</si>
  <si>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</si>
  <si>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</si>
  <si>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</si>
  <si>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</si>
  <si>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</si>
  <si>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</si>
  <si>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</si>
  <si>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</si>
  <si>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</si>
  <si>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</si>
  <si>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</si>
  <si>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</si>
  <si>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</si>
  <si>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</si>
  <si>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</si>
  <si>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</si>
  <si>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</si>
  <si>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</si>
  <si>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</si>
  <si>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</si>
  <si>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</si>
  <si>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</si>
  <si>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</si>
  <si>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</si>
  <si>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</si>
  <si>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</si>
  <si>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</si>
  <si>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</si>
  <si>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</si>
  <si>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</si>
  <si>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</si>
  <si>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</si>
  <si>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</si>
  <si>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</si>
  <si>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</si>
  <si>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</si>
  <si>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</si>
  <si>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</si>
  <si>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</si>
  <si>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</si>
  <si>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</si>
  <si>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</si>
  <si>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</si>
  <si>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</si>
  <si>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</si>
  <si>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</si>
  <si>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</si>
  <si>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</si>
  <si>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</si>
  <si>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</si>
  <si>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</si>
  <si>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</si>
  <si>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</si>
  <si>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</si>
  <si>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</si>
  <si>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</si>
  <si>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</si>
  <si>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</si>
  <si>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</si>
  <si>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</si>
  <si>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</si>
  <si>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</si>
  <si>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</si>
  <si>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</si>
  <si>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</si>
  <si>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</si>
  <si>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</si>
  <si>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</si>
  <si>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</si>
  <si>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</si>
  <si>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</si>
  <si>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</si>
  <si>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</si>
  <si>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</si>
  <si>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</si>
  <si>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</si>
  <si>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</si>
  <si>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</si>
  <si>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</si>
  <si>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</si>
  <si>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</si>
  <si>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</si>
  <si>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</si>
  <si>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</si>
  <si>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</si>
  <si>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</si>
  <si>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</si>
  <si>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</si>
  <si>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</si>
  <si>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Отчетный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</si>
</sst>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1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165" fontId="9" fillId="24" borderId="0" xfId="57" applyNumberFormat="1" applyFont="1" applyFill="1" applyAlignment="1">
      <alignment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9" t="s">
        <v>836</v>
      </c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79"/>
      <c r="O4" s="279"/>
      <c r="P4" s="279"/>
      <c r="Q4" s="279"/>
      <c r="R4" s="279"/>
      <c r="S4" s="279"/>
      <c r="T4" s="279"/>
      <c r="U4" s="64"/>
      <c r="V4" s="64"/>
    </row>
    <row r="5" spans="1:23" s="5" customFormat="1" ht="18.75" customHeight="1" x14ac:dyDescent="0.3">
      <c r="A5" s="280" t="s">
        <v>868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80" t="s">
        <v>872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61"/>
      <c r="V7" s="61"/>
    </row>
    <row r="8" spans="1:23" x14ac:dyDescent="0.25">
      <c r="A8" s="274" t="s">
        <v>55</v>
      </c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81" t="s">
        <v>873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65"/>
      <c r="V10" s="65"/>
    </row>
    <row r="11" spans="1:23" ht="18.75" x14ac:dyDescent="0.3">
      <c r="V11" s="16"/>
    </row>
    <row r="12" spans="1:23" ht="18.75" x14ac:dyDescent="0.25">
      <c r="A12" s="273" t="s">
        <v>899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66"/>
      <c r="V12" s="66"/>
    </row>
    <row r="13" spans="1:23" x14ac:dyDescent="0.25">
      <c r="A13" s="274" t="s">
        <v>135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11"/>
      <c r="V13" s="11"/>
    </row>
    <row r="14" spans="1:23" ht="18.75" x14ac:dyDescent="0.3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64"/>
      <c r="V14" s="64"/>
    </row>
    <row r="15" spans="1:23" ht="84.75" customHeight="1" x14ac:dyDescent="0.25">
      <c r="A15" s="272" t="s">
        <v>52</v>
      </c>
      <c r="B15" s="272" t="s">
        <v>17</v>
      </c>
      <c r="C15" s="272" t="s">
        <v>5</v>
      </c>
      <c r="D15" s="275" t="s">
        <v>847</v>
      </c>
      <c r="E15" s="275" t="s">
        <v>874</v>
      </c>
      <c r="F15" s="275" t="s">
        <v>875</v>
      </c>
      <c r="G15" s="269" t="s">
        <v>876</v>
      </c>
      <c r="H15" s="270"/>
      <c r="I15" s="270"/>
      <c r="J15" s="270"/>
      <c r="K15" s="270"/>
      <c r="L15" s="270"/>
      <c r="M15" s="270"/>
      <c r="N15" s="270"/>
      <c r="O15" s="270"/>
      <c r="P15" s="271"/>
      <c r="Q15" s="275" t="s">
        <v>848</v>
      </c>
      <c r="R15" s="272" t="s">
        <v>829</v>
      </c>
      <c r="S15" s="272"/>
      <c r="T15" s="272" t="s">
        <v>7</v>
      </c>
      <c r="U15" s="5"/>
      <c r="V15" s="5"/>
    </row>
    <row r="16" spans="1:23" ht="69" customHeight="1" x14ac:dyDescent="0.25">
      <c r="A16" s="272"/>
      <c r="B16" s="272"/>
      <c r="C16" s="272"/>
      <c r="D16" s="276"/>
      <c r="E16" s="276"/>
      <c r="F16" s="276"/>
      <c r="G16" s="269" t="s">
        <v>47</v>
      </c>
      <c r="H16" s="271"/>
      <c r="I16" s="269" t="s">
        <v>56</v>
      </c>
      <c r="J16" s="271"/>
      <c r="K16" s="269" t="s">
        <v>57</v>
      </c>
      <c r="L16" s="271"/>
      <c r="M16" s="269" t="s">
        <v>58</v>
      </c>
      <c r="N16" s="271"/>
      <c r="O16" s="269" t="s">
        <v>59</v>
      </c>
      <c r="P16" s="271"/>
      <c r="Q16" s="276"/>
      <c r="R16" s="272" t="s">
        <v>849</v>
      </c>
      <c r="S16" s="272" t="s">
        <v>8</v>
      </c>
      <c r="T16" s="272"/>
    </row>
    <row r="17" spans="1:22" ht="32.25" customHeight="1" x14ac:dyDescent="0.25">
      <c r="A17" s="272"/>
      <c r="B17" s="272"/>
      <c r="C17" s="272"/>
      <c r="D17" s="277"/>
      <c r="E17" s="277"/>
      <c r="F17" s="277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7"/>
      <c r="R17" s="272"/>
      <c r="S17" s="272"/>
      <c r="T17" s="272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69" t="s">
        <v>145</v>
      </c>
      <c r="B21" s="270"/>
      <c r="C21" s="271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92" t="s">
        <v>853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120"/>
      <c r="Z4" s="120"/>
      <c r="AA4" s="120"/>
      <c r="AB4" s="120"/>
      <c r="AC4" s="120"/>
    </row>
    <row r="5" spans="1:30" s="19" customFormat="1" ht="18.75" customHeight="1" x14ac:dyDescent="0.25">
      <c r="A5" s="293" t="s">
        <v>868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  <c r="X5" s="293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3" t="s">
        <v>872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121"/>
      <c r="Z7" s="121"/>
      <c r="AA7" s="121"/>
      <c r="AB7" s="121"/>
      <c r="AC7" s="121"/>
    </row>
    <row r="8" spans="1:30" x14ac:dyDescent="0.25">
      <c r="A8" s="294" t="s">
        <v>55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5" t="s">
        <v>873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295"/>
      <c r="X10" s="295"/>
      <c r="Y10" s="123"/>
      <c r="Z10" s="123"/>
      <c r="AA10" s="123"/>
      <c r="AB10" s="123"/>
      <c r="AC10" s="123"/>
    </row>
    <row r="11" spans="1:30" x14ac:dyDescent="0.25">
      <c r="A11" s="296"/>
      <c r="B11" s="296"/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296"/>
      <c r="Q11" s="296"/>
      <c r="R11" s="296"/>
      <c r="S11" s="296"/>
      <c r="T11" s="296"/>
      <c r="U11" s="296"/>
      <c r="V11" s="296"/>
      <c r="W11" s="296"/>
      <c r="X11" s="296"/>
      <c r="AC11" s="119"/>
    </row>
    <row r="12" spans="1:30" x14ac:dyDescent="0.25">
      <c r="A12" s="29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94"/>
      <c r="X12" s="294"/>
      <c r="Y12" s="20"/>
      <c r="Z12" s="20"/>
      <c r="AA12" s="20"/>
      <c r="AB12" s="124"/>
      <c r="AC12" s="124"/>
    </row>
    <row r="13" spans="1:30" x14ac:dyDescent="0.25">
      <c r="A13" s="294" t="s">
        <v>147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94"/>
      <c r="X13" s="294"/>
      <c r="Y13" s="20"/>
      <c r="Z13" s="20"/>
      <c r="AA13" s="20"/>
      <c r="AB13" s="20"/>
      <c r="AC13" s="20"/>
    </row>
    <row r="14" spans="1:30" x14ac:dyDescent="0.25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</row>
    <row r="15" spans="1:30" ht="30.75" customHeight="1" x14ac:dyDescent="0.25">
      <c r="A15" s="282" t="s">
        <v>52</v>
      </c>
      <c r="B15" s="282" t="s">
        <v>17</v>
      </c>
      <c r="C15" s="275" t="s">
        <v>5</v>
      </c>
      <c r="D15" s="282" t="s">
        <v>850</v>
      </c>
      <c r="E15" s="282"/>
      <c r="F15" s="282"/>
      <c r="G15" s="282"/>
      <c r="H15" s="282"/>
      <c r="I15" s="282"/>
      <c r="J15" s="282"/>
      <c r="K15" s="282"/>
      <c r="L15" s="282"/>
      <c r="M15" s="282"/>
      <c r="N15" s="282" t="s">
        <v>829</v>
      </c>
      <c r="O15" s="282"/>
      <c r="P15" s="282"/>
      <c r="Q15" s="282"/>
      <c r="R15" s="282"/>
      <c r="S15" s="282"/>
      <c r="T15" s="282"/>
      <c r="U15" s="282"/>
      <c r="V15" s="282"/>
      <c r="W15" s="282"/>
      <c r="X15" s="282" t="s">
        <v>7</v>
      </c>
    </row>
    <row r="16" spans="1:30" ht="30.75" customHeight="1" x14ac:dyDescent="0.25">
      <c r="A16" s="282"/>
      <c r="B16" s="282"/>
      <c r="C16" s="276"/>
      <c r="D16" s="282" t="s">
        <v>877</v>
      </c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282"/>
    </row>
    <row r="17" spans="1:24" ht="42.75" customHeight="1" x14ac:dyDescent="0.25">
      <c r="A17" s="282"/>
      <c r="B17" s="282"/>
      <c r="C17" s="276"/>
      <c r="D17" s="282" t="s">
        <v>9</v>
      </c>
      <c r="E17" s="282"/>
      <c r="F17" s="282"/>
      <c r="G17" s="282"/>
      <c r="H17" s="282"/>
      <c r="I17" s="282" t="s">
        <v>10</v>
      </c>
      <c r="J17" s="282"/>
      <c r="K17" s="282"/>
      <c r="L17" s="282"/>
      <c r="M17" s="282"/>
      <c r="N17" s="286" t="s">
        <v>20</v>
      </c>
      <c r="O17" s="286"/>
      <c r="P17" s="286" t="s">
        <v>14</v>
      </c>
      <c r="Q17" s="286"/>
      <c r="R17" s="287" t="s">
        <v>51</v>
      </c>
      <c r="S17" s="287"/>
      <c r="T17" s="286" t="s">
        <v>53</v>
      </c>
      <c r="U17" s="286"/>
      <c r="V17" s="286" t="s">
        <v>15</v>
      </c>
      <c r="W17" s="286"/>
      <c r="X17" s="282"/>
    </row>
    <row r="18" spans="1:24" ht="143.25" customHeight="1" x14ac:dyDescent="0.25">
      <c r="A18" s="282"/>
      <c r="B18" s="282"/>
      <c r="C18" s="276"/>
      <c r="D18" s="288" t="s">
        <v>20</v>
      </c>
      <c r="E18" s="288" t="s">
        <v>14</v>
      </c>
      <c r="F18" s="290" t="s">
        <v>51</v>
      </c>
      <c r="G18" s="288" t="s">
        <v>53</v>
      </c>
      <c r="H18" s="288" t="s">
        <v>15</v>
      </c>
      <c r="I18" s="288" t="s">
        <v>16</v>
      </c>
      <c r="J18" s="288" t="s">
        <v>14</v>
      </c>
      <c r="K18" s="290" t="s">
        <v>51</v>
      </c>
      <c r="L18" s="288" t="s">
        <v>53</v>
      </c>
      <c r="M18" s="288" t="s">
        <v>15</v>
      </c>
      <c r="N18" s="286"/>
      <c r="O18" s="286"/>
      <c r="P18" s="286"/>
      <c r="Q18" s="286"/>
      <c r="R18" s="287"/>
      <c r="S18" s="287"/>
      <c r="T18" s="286"/>
      <c r="U18" s="286"/>
      <c r="V18" s="286"/>
      <c r="W18" s="286"/>
      <c r="X18" s="282"/>
    </row>
    <row r="19" spans="1:24" ht="47.25" x14ac:dyDescent="0.25">
      <c r="A19" s="282"/>
      <c r="B19" s="282"/>
      <c r="C19" s="277"/>
      <c r="D19" s="289"/>
      <c r="E19" s="289"/>
      <c r="F19" s="291"/>
      <c r="G19" s="289"/>
      <c r="H19" s="289"/>
      <c r="I19" s="289"/>
      <c r="J19" s="289"/>
      <c r="K19" s="291"/>
      <c r="L19" s="289"/>
      <c r="M19" s="289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2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83" t="s">
        <v>145</v>
      </c>
      <c r="B23" s="284"/>
      <c r="C23" s="285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92" t="s">
        <v>837</v>
      </c>
      <c r="B4" s="292"/>
      <c r="C4" s="292"/>
      <c r="D4" s="292"/>
      <c r="E4" s="292"/>
      <c r="F4" s="292"/>
      <c r="G4" s="292"/>
      <c r="H4" s="292"/>
      <c r="I4" s="292"/>
      <c r="J4" s="292"/>
      <c r="K4" s="292"/>
      <c r="L4" s="292"/>
      <c r="M4" s="292"/>
      <c r="N4" s="292"/>
      <c r="O4" s="292"/>
      <c r="P4" s="292"/>
      <c r="Q4" s="292"/>
      <c r="R4" s="292"/>
      <c r="S4" s="292"/>
      <c r="T4" s="292"/>
      <c r="U4" s="292"/>
      <c r="V4" s="292"/>
      <c r="W4" s="120"/>
      <c r="X4" s="120"/>
      <c r="Y4" s="120"/>
      <c r="Z4" s="120"/>
      <c r="AA4" s="120"/>
    </row>
    <row r="5" spans="1:28" s="19" customFormat="1" ht="18.75" customHeight="1" x14ac:dyDescent="0.25">
      <c r="A5" s="293" t="s">
        <v>868</v>
      </c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3" t="s">
        <v>872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121"/>
      <c r="X7" s="121"/>
      <c r="Y7" s="121"/>
      <c r="Z7" s="121"/>
      <c r="AA7" s="121"/>
    </row>
    <row r="8" spans="1:28" x14ac:dyDescent="0.25">
      <c r="A8" s="294" t="s">
        <v>60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5" t="s">
        <v>873</v>
      </c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  <c r="N10" s="295"/>
      <c r="O10" s="295"/>
      <c r="P10" s="295"/>
      <c r="Q10" s="295"/>
      <c r="R10" s="295"/>
      <c r="S10" s="295"/>
      <c r="T10" s="295"/>
      <c r="U10" s="295"/>
      <c r="V10" s="295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9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4"/>
      <c r="C12" s="294"/>
      <c r="D12" s="294"/>
      <c r="E12" s="294"/>
      <c r="F12" s="294"/>
      <c r="G12" s="294"/>
      <c r="H12" s="294"/>
      <c r="I12" s="294"/>
      <c r="J12" s="294"/>
      <c r="K12" s="294"/>
      <c r="L12" s="294"/>
      <c r="M12" s="294"/>
      <c r="N12" s="294"/>
      <c r="O12" s="294"/>
      <c r="P12" s="294"/>
      <c r="Q12" s="294"/>
      <c r="R12" s="294"/>
      <c r="S12" s="294"/>
      <c r="T12" s="294"/>
      <c r="U12" s="294"/>
      <c r="V12" s="294"/>
      <c r="W12" s="20"/>
      <c r="X12" s="20"/>
      <c r="Y12" s="20"/>
      <c r="Z12" s="124"/>
      <c r="AA12" s="124"/>
    </row>
    <row r="13" spans="1:28" x14ac:dyDescent="0.25">
      <c r="A13" s="294" t="s">
        <v>54</v>
      </c>
      <c r="B13" s="294"/>
      <c r="C13" s="294"/>
      <c r="D13" s="294"/>
      <c r="E13" s="294"/>
      <c r="F13" s="294"/>
      <c r="G13" s="294"/>
      <c r="H13" s="294"/>
      <c r="I13" s="294"/>
      <c r="J13" s="294"/>
      <c r="K13" s="294"/>
      <c r="L13" s="294"/>
      <c r="M13" s="294"/>
      <c r="N13" s="294"/>
      <c r="O13" s="294"/>
      <c r="P13" s="294"/>
      <c r="Q13" s="294"/>
      <c r="R13" s="294"/>
      <c r="S13" s="294"/>
      <c r="T13" s="294"/>
      <c r="U13" s="294"/>
      <c r="V13" s="294"/>
      <c r="W13" s="20"/>
      <c r="X13" s="20"/>
      <c r="Y13" s="20"/>
      <c r="Z13" s="20"/>
      <c r="AA13" s="20"/>
    </row>
    <row r="14" spans="1:28" ht="26.25" customHeight="1" x14ac:dyDescent="0.25">
      <c r="A14" s="297"/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78"/>
      <c r="X14" s="78"/>
      <c r="Y14" s="78"/>
      <c r="Z14" s="78"/>
    </row>
    <row r="15" spans="1:28" ht="130.5" customHeight="1" x14ac:dyDescent="0.25">
      <c r="A15" s="275" t="s">
        <v>52</v>
      </c>
      <c r="B15" s="282" t="s">
        <v>17</v>
      </c>
      <c r="C15" s="282" t="s">
        <v>5</v>
      </c>
      <c r="D15" s="275" t="s">
        <v>844</v>
      </c>
      <c r="E15" s="275" t="s">
        <v>879</v>
      </c>
      <c r="F15" s="282" t="s">
        <v>865</v>
      </c>
      <c r="G15" s="282"/>
      <c r="H15" s="283" t="s">
        <v>864</v>
      </c>
      <c r="I15" s="284"/>
      <c r="J15" s="284"/>
      <c r="K15" s="284"/>
      <c r="L15" s="284"/>
      <c r="M15" s="284"/>
      <c r="N15" s="284"/>
      <c r="O15" s="284"/>
      <c r="P15" s="284"/>
      <c r="Q15" s="285"/>
      <c r="R15" s="282" t="s">
        <v>851</v>
      </c>
      <c r="S15" s="282"/>
      <c r="T15" s="298" t="s">
        <v>830</v>
      </c>
      <c r="U15" s="299"/>
      <c r="V15" s="275" t="s">
        <v>7</v>
      </c>
    </row>
    <row r="16" spans="1:28" ht="35.25" customHeight="1" x14ac:dyDescent="0.25">
      <c r="A16" s="276"/>
      <c r="B16" s="282"/>
      <c r="C16" s="282"/>
      <c r="D16" s="276"/>
      <c r="E16" s="276"/>
      <c r="F16" s="286" t="s">
        <v>4</v>
      </c>
      <c r="G16" s="286" t="s">
        <v>13</v>
      </c>
      <c r="H16" s="282" t="s">
        <v>12</v>
      </c>
      <c r="I16" s="282"/>
      <c r="J16" s="282" t="s">
        <v>56</v>
      </c>
      <c r="K16" s="282"/>
      <c r="L16" s="282" t="s">
        <v>878</v>
      </c>
      <c r="M16" s="282"/>
      <c r="N16" s="298" t="s">
        <v>58</v>
      </c>
      <c r="O16" s="299"/>
      <c r="P16" s="298" t="s">
        <v>59</v>
      </c>
      <c r="Q16" s="299"/>
      <c r="R16" s="286" t="s">
        <v>4</v>
      </c>
      <c r="S16" s="286" t="s">
        <v>13</v>
      </c>
      <c r="T16" s="302"/>
      <c r="U16" s="303"/>
      <c r="V16" s="276"/>
    </row>
    <row r="17" spans="1:22" ht="35.25" customHeight="1" x14ac:dyDescent="0.25">
      <c r="A17" s="276"/>
      <c r="B17" s="282"/>
      <c r="C17" s="282"/>
      <c r="D17" s="276"/>
      <c r="E17" s="276"/>
      <c r="F17" s="286"/>
      <c r="G17" s="286"/>
      <c r="H17" s="282"/>
      <c r="I17" s="282"/>
      <c r="J17" s="282"/>
      <c r="K17" s="282"/>
      <c r="L17" s="282"/>
      <c r="M17" s="282"/>
      <c r="N17" s="300"/>
      <c r="O17" s="301"/>
      <c r="P17" s="300"/>
      <c r="Q17" s="301"/>
      <c r="R17" s="286"/>
      <c r="S17" s="286"/>
      <c r="T17" s="300"/>
      <c r="U17" s="301"/>
      <c r="V17" s="276"/>
    </row>
    <row r="18" spans="1:22" ht="65.25" customHeight="1" x14ac:dyDescent="0.25">
      <c r="A18" s="277"/>
      <c r="B18" s="282"/>
      <c r="C18" s="282"/>
      <c r="D18" s="277"/>
      <c r="E18" s="277"/>
      <c r="F18" s="286"/>
      <c r="G18" s="286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6"/>
      <c r="S18" s="286"/>
      <c r="T18" s="112" t="s">
        <v>845</v>
      </c>
      <c r="U18" s="112" t="s">
        <v>8</v>
      </c>
      <c r="V18" s="277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83" t="s">
        <v>145</v>
      </c>
      <c r="B21" s="284"/>
      <c r="C21" s="285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7" t="s">
        <v>838</v>
      </c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7"/>
      <c r="AB4" s="327"/>
      <c r="AC4" s="327"/>
      <c r="AD4" s="327"/>
      <c r="AE4" s="327"/>
      <c r="AF4" s="327"/>
      <c r="AG4" s="327"/>
      <c r="AH4" s="327"/>
      <c r="AI4" s="327"/>
      <c r="AJ4" s="327"/>
      <c r="AK4" s="327"/>
      <c r="AL4" s="327"/>
      <c r="AM4" s="327"/>
    </row>
    <row r="5" spans="1:82" s="5" customFormat="1" ht="18.75" customHeight="1" x14ac:dyDescent="0.3">
      <c r="A5" s="280" t="s">
        <v>863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80" t="s">
        <v>861</v>
      </c>
      <c r="B7" s="280"/>
      <c r="C7" s="280"/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280"/>
      <c r="AF7" s="280"/>
      <c r="AG7" s="280"/>
      <c r="AH7" s="280"/>
      <c r="AI7" s="280"/>
      <c r="AJ7" s="280"/>
      <c r="AK7" s="280"/>
      <c r="AL7" s="280"/>
      <c r="AM7" s="280"/>
    </row>
    <row r="8" spans="1:82" ht="15.75" customHeight="1" x14ac:dyDescent="0.25">
      <c r="A8" s="326" t="s">
        <v>62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326"/>
      <c r="AD8" s="326"/>
      <c r="AE8" s="326"/>
      <c r="AF8" s="326"/>
      <c r="AG8" s="326"/>
      <c r="AH8" s="326"/>
      <c r="AI8" s="326"/>
      <c r="AJ8" s="326"/>
      <c r="AK8" s="326"/>
      <c r="AL8" s="326"/>
      <c r="AM8" s="326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81" t="s">
        <v>855</v>
      </c>
      <c r="B10" s="281"/>
      <c r="C10" s="281"/>
      <c r="D10" s="281"/>
      <c r="E10" s="281"/>
      <c r="F10" s="281"/>
      <c r="G10" s="281"/>
      <c r="H10" s="281"/>
      <c r="I10" s="281"/>
      <c r="J10" s="281"/>
      <c r="K10" s="281"/>
      <c r="L10" s="281"/>
      <c r="M10" s="281"/>
      <c r="N10" s="281"/>
      <c r="O10" s="281"/>
      <c r="P10" s="281"/>
      <c r="Q10" s="281"/>
      <c r="R10" s="281"/>
      <c r="S10" s="281"/>
      <c r="T10" s="281"/>
      <c r="U10" s="281"/>
      <c r="V10" s="281"/>
      <c r="W10" s="281"/>
      <c r="X10" s="281"/>
      <c r="Y10" s="281"/>
      <c r="Z10" s="281"/>
      <c r="AA10" s="281"/>
      <c r="AB10" s="281"/>
      <c r="AC10" s="281"/>
      <c r="AD10" s="281"/>
      <c r="AE10" s="281"/>
      <c r="AF10" s="281"/>
      <c r="AG10" s="281"/>
      <c r="AH10" s="281"/>
      <c r="AI10" s="281"/>
      <c r="AJ10" s="281"/>
      <c r="AK10" s="281"/>
      <c r="AL10" s="281"/>
      <c r="AM10" s="281"/>
    </row>
    <row r="11" spans="1:82" ht="18.75" x14ac:dyDescent="0.3">
      <c r="AB11" s="16"/>
    </row>
    <row r="12" spans="1:82" ht="18.75" x14ac:dyDescent="0.25">
      <c r="A12" s="273" t="s">
        <v>862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3"/>
      <c r="W12" s="273"/>
      <c r="X12" s="273"/>
      <c r="Y12" s="273"/>
      <c r="Z12" s="273"/>
      <c r="AA12" s="273"/>
      <c r="AB12" s="273"/>
      <c r="AC12" s="273"/>
      <c r="AD12" s="273"/>
      <c r="AE12" s="273"/>
      <c r="AF12" s="273"/>
      <c r="AG12" s="273"/>
      <c r="AH12" s="273"/>
      <c r="AI12" s="273"/>
      <c r="AJ12" s="273"/>
      <c r="AK12" s="273"/>
      <c r="AL12" s="273"/>
      <c r="AM12" s="273"/>
    </row>
    <row r="13" spans="1:82" x14ac:dyDescent="0.25">
      <c r="A13" s="274" t="s">
        <v>54</v>
      </c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4"/>
      <c r="O13" s="274"/>
      <c r="P13" s="274"/>
      <c r="Q13" s="274"/>
      <c r="R13" s="274"/>
      <c r="S13" s="274"/>
      <c r="T13" s="274"/>
      <c r="U13" s="274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</row>
    <row r="14" spans="1:82" ht="18.75" x14ac:dyDescent="0.3">
      <c r="A14" s="304"/>
      <c r="B14" s="304"/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4"/>
      <c r="AL14" s="304"/>
      <c r="AM14" s="304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05" t="s">
        <v>52</v>
      </c>
      <c r="B15" s="308" t="s">
        <v>17</v>
      </c>
      <c r="C15" s="308" t="s">
        <v>5</v>
      </c>
      <c r="D15" s="305" t="s">
        <v>146</v>
      </c>
      <c r="E15" s="309" t="s">
        <v>835</v>
      </c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310"/>
      <c r="AF15" s="310"/>
      <c r="AG15" s="310"/>
      <c r="AH15" s="310"/>
      <c r="AI15" s="310"/>
      <c r="AJ15" s="310"/>
      <c r="AK15" s="310"/>
      <c r="AL15" s="310"/>
      <c r="AM15" s="310"/>
      <c r="AN15" s="310"/>
      <c r="AO15" s="310"/>
      <c r="AP15" s="310"/>
      <c r="AQ15" s="310"/>
      <c r="AR15" s="310"/>
      <c r="AS15" s="310"/>
      <c r="AT15" s="310"/>
      <c r="AU15" s="310"/>
      <c r="AV15" s="310"/>
      <c r="AW15" s="310"/>
      <c r="AX15" s="310"/>
      <c r="AY15" s="310"/>
      <c r="AZ15" s="310"/>
      <c r="BA15" s="310"/>
      <c r="BB15" s="310"/>
      <c r="BC15" s="310"/>
      <c r="BD15" s="310"/>
      <c r="BE15" s="310"/>
      <c r="BF15" s="310"/>
      <c r="BG15" s="310"/>
      <c r="BH15" s="310"/>
      <c r="BI15" s="310"/>
      <c r="BJ15" s="310"/>
      <c r="BK15" s="310"/>
      <c r="BL15" s="310"/>
      <c r="BM15" s="310"/>
      <c r="BN15" s="310"/>
      <c r="BO15" s="310"/>
      <c r="BP15" s="310"/>
      <c r="BQ15" s="310"/>
      <c r="BR15" s="310"/>
      <c r="BS15" s="310"/>
      <c r="BT15" s="310"/>
      <c r="BU15" s="310"/>
      <c r="BV15" s="311"/>
      <c r="BW15" s="317" t="s">
        <v>831</v>
      </c>
      <c r="BX15" s="318"/>
      <c r="BY15" s="318"/>
      <c r="BZ15" s="318"/>
      <c r="CA15" s="318"/>
      <c r="CB15" s="318"/>
      <c r="CC15" s="319"/>
      <c r="CD15" s="272" t="s">
        <v>63</v>
      </c>
    </row>
    <row r="16" spans="1:82" ht="30" customHeight="1" x14ac:dyDescent="0.25">
      <c r="A16" s="306"/>
      <c r="B16" s="308"/>
      <c r="C16" s="308"/>
      <c r="D16" s="306"/>
      <c r="E16" s="312"/>
      <c r="F16" s="313"/>
      <c r="G16" s="313"/>
      <c r="H16" s="313"/>
      <c r="I16" s="313"/>
      <c r="J16" s="313"/>
      <c r="K16" s="313"/>
      <c r="L16" s="313"/>
      <c r="M16" s="313"/>
      <c r="N16" s="313"/>
      <c r="O16" s="313"/>
      <c r="P16" s="313"/>
      <c r="Q16" s="313"/>
      <c r="R16" s="313"/>
      <c r="S16" s="313"/>
      <c r="T16" s="313"/>
      <c r="U16" s="313"/>
      <c r="V16" s="313"/>
      <c r="W16" s="313"/>
      <c r="X16" s="313"/>
      <c r="Y16" s="313"/>
      <c r="Z16" s="313"/>
      <c r="AA16" s="313"/>
      <c r="AB16" s="313"/>
      <c r="AC16" s="313"/>
      <c r="AD16" s="313"/>
      <c r="AE16" s="313"/>
      <c r="AF16" s="313"/>
      <c r="AG16" s="313"/>
      <c r="AH16" s="313"/>
      <c r="AI16" s="313"/>
      <c r="AJ16" s="313"/>
      <c r="AK16" s="313"/>
      <c r="AL16" s="313"/>
      <c r="AM16" s="313"/>
      <c r="AN16" s="313"/>
      <c r="AO16" s="313"/>
      <c r="AP16" s="313"/>
      <c r="AQ16" s="313"/>
      <c r="AR16" s="313"/>
      <c r="AS16" s="313"/>
      <c r="AT16" s="313"/>
      <c r="AU16" s="313"/>
      <c r="AV16" s="313"/>
      <c r="AW16" s="313"/>
      <c r="AX16" s="313"/>
      <c r="AY16" s="313"/>
      <c r="AZ16" s="313"/>
      <c r="BA16" s="313"/>
      <c r="BB16" s="313"/>
      <c r="BC16" s="313"/>
      <c r="BD16" s="313"/>
      <c r="BE16" s="313"/>
      <c r="BF16" s="313"/>
      <c r="BG16" s="313"/>
      <c r="BH16" s="313"/>
      <c r="BI16" s="313"/>
      <c r="BJ16" s="313"/>
      <c r="BK16" s="313"/>
      <c r="BL16" s="313"/>
      <c r="BM16" s="313"/>
      <c r="BN16" s="313"/>
      <c r="BO16" s="313"/>
      <c r="BP16" s="313"/>
      <c r="BQ16" s="313"/>
      <c r="BR16" s="313"/>
      <c r="BS16" s="313"/>
      <c r="BT16" s="313"/>
      <c r="BU16" s="313"/>
      <c r="BV16" s="314"/>
      <c r="BW16" s="320"/>
      <c r="BX16" s="321"/>
      <c r="BY16" s="321"/>
      <c r="BZ16" s="321"/>
      <c r="CA16" s="321"/>
      <c r="CB16" s="321"/>
      <c r="CC16" s="322"/>
      <c r="CD16" s="272"/>
    </row>
    <row r="17" spans="1:82" ht="39" customHeight="1" x14ac:dyDescent="0.25">
      <c r="A17" s="306"/>
      <c r="B17" s="308"/>
      <c r="C17" s="308"/>
      <c r="D17" s="306"/>
      <c r="E17" s="316" t="s">
        <v>9</v>
      </c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316"/>
      <c r="U17" s="316"/>
      <c r="V17" s="316"/>
      <c r="W17" s="316"/>
      <c r="X17" s="316"/>
      <c r="Y17" s="316"/>
      <c r="Z17" s="316"/>
      <c r="AA17" s="316"/>
      <c r="AB17" s="316"/>
      <c r="AC17" s="316"/>
      <c r="AD17" s="316"/>
      <c r="AE17" s="316"/>
      <c r="AF17" s="316"/>
      <c r="AG17" s="316"/>
      <c r="AH17" s="316"/>
      <c r="AI17" s="316"/>
      <c r="AJ17" s="316"/>
      <c r="AK17" s="316"/>
      <c r="AL17" s="316"/>
      <c r="AM17" s="316"/>
      <c r="AN17" s="316" t="s">
        <v>10</v>
      </c>
      <c r="AO17" s="316"/>
      <c r="AP17" s="316"/>
      <c r="AQ17" s="316"/>
      <c r="AR17" s="316"/>
      <c r="AS17" s="316"/>
      <c r="AT17" s="316"/>
      <c r="AU17" s="316"/>
      <c r="AV17" s="316"/>
      <c r="AW17" s="316"/>
      <c r="AX17" s="316"/>
      <c r="AY17" s="316"/>
      <c r="AZ17" s="316"/>
      <c r="BA17" s="316"/>
      <c r="BB17" s="316"/>
      <c r="BC17" s="316"/>
      <c r="BD17" s="316"/>
      <c r="BE17" s="316"/>
      <c r="BF17" s="316"/>
      <c r="BG17" s="316"/>
      <c r="BH17" s="316"/>
      <c r="BI17" s="316"/>
      <c r="BJ17" s="316"/>
      <c r="BK17" s="316"/>
      <c r="BL17" s="316"/>
      <c r="BM17" s="316"/>
      <c r="BN17" s="316"/>
      <c r="BO17" s="316"/>
      <c r="BP17" s="316"/>
      <c r="BQ17" s="316"/>
      <c r="BR17" s="316"/>
      <c r="BS17" s="316"/>
      <c r="BT17" s="316"/>
      <c r="BU17" s="316"/>
      <c r="BV17" s="316"/>
      <c r="BW17" s="320"/>
      <c r="BX17" s="321"/>
      <c r="BY17" s="321"/>
      <c r="BZ17" s="321"/>
      <c r="CA17" s="321"/>
      <c r="CB17" s="321"/>
      <c r="CC17" s="322"/>
      <c r="CD17" s="272"/>
    </row>
    <row r="18" spans="1:82" ht="30" customHeight="1" x14ac:dyDescent="0.25">
      <c r="A18" s="306"/>
      <c r="B18" s="308"/>
      <c r="C18" s="308"/>
      <c r="D18" s="306"/>
      <c r="E18" s="316" t="s">
        <v>12</v>
      </c>
      <c r="F18" s="316"/>
      <c r="G18" s="316"/>
      <c r="H18" s="316"/>
      <c r="I18" s="316"/>
      <c r="J18" s="316"/>
      <c r="K18" s="316"/>
      <c r="L18" s="316" t="s">
        <v>56</v>
      </c>
      <c r="M18" s="316"/>
      <c r="N18" s="316"/>
      <c r="O18" s="316"/>
      <c r="P18" s="316"/>
      <c r="Q18" s="316"/>
      <c r="R18" s="316"/>
      <c r="S18" s="316" t="s">
        <v>57</v>
      </c>
      <c r="T18" s="316"/>
      <c r="U18" s="316"/>
      <c r="V18" s="316"/>
      <c r="W18" s="316"/>
      <c r="X18" s="316"/>
      <c r="Y18" s="316"/>
      <c r="Z18" s="316" t="s">
        <v>58</v>
      </c>
      <c r="AA18" s="316"/>
      <c r="AB18" s="316"/>
      <c r="AC18" s="316"/>
      <c r="AD18" s="316"/>
      <c r="AE18" s="316"/>
      <c r="AF18" s="316"/>
      <c r="AG18" s="316" t="s">
        <v>59</v>
      </c>
      <c r="AH18" s="316"/>
      <c r="AI18" s="316"/>
      <c r="AJ18" s="316"/>
      <c r="AK18" s="316"/>
      <c r="AL18" s="316"/>
      <c r="AM18" s="316"/>
      <c r="AN18" s="316" t="s">
        <v>12</v>
      </c>
      <c r="AO18" s="316"/>
      <c r="AP18" s="316"/>
      <c r="AQ18" s="316"/>
      <c r="AR18" s="316"/>
      <c r="AS18" s="316"/>
      <c r="AT18" s="316"/>
      <c r="AU18" s="316" t="s">
        <v>56</v>
      </c>
      <c r="AV18" s="316"/>
      <c r="AW18" s="316"/>
      <c r="AX18" s="316"/>
      <c r="AY18" s="316"/>
      <c r="AZ18" s="316"/>
      <c r="BA18" s="316"/>
      <c r="BB18" s="316" t="s">
        <v>57</v>
      </c>
      <c r="BC18" s="316"/>
      <c r="BD18" s="316"/>
      <c r="BE18" s="316"/>
      <c r="BF18" s="316"/>
      <c r="BG18" s="316"/>
      <c r="BH18" s="316"/>
      <c r="BI18" s="316" t="s">
        <v>58</v>
      </c>
      <c r="BJ18" s="316"/>
      <c r="BK18" s="316"/>
      <c r="BL18" s="316"/>
      <c r="BM18" s="316"/>
      <c r="BN18" s="316"/>
      <c r="BO18" s="316"/>
      <c r="BP18" s="316" t="s">
        <v>59</v>
      </c>
      <c r="BQ18" s="316"/>
      <c r="BR18" s="316"/>
      <c r="BS18" s="316"/>
      <c r="BT18" s="316"/>
      <c r="BU18" s="316"/>
      <c r="BV18" s="316"/>
      <c r="BW18" s="323"/>
      <c r="BX18" s="324"/>
      <c r="BY18" s="324"/>
      <c r="BZ18" s="324"/>
      <c r="CA18" s="324"/>
      <c r="CB18" s="324"/>
      <c r="CC18" s="325"/>
      <c r="CD18" s="272"/>
    </row>
    <row r="19" spans="1:82" ht="96.75" customHeight="1" x14ac:dyDescent="0.25">
      <c r="A19" s="307"/>
      <c r="B19" s="308"/>
      <c r="C19" s="308"/>
      <c r="D19" s="307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2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69" t="s">
        <v>145</v>
      </c>
      <c r="B22" s="270"/>
      <c r="C22" s="271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5" t="s">
        <v>134</v>
      </c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29" t="s">
        <v>883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  <c r="AE2" s="329"/>
      <c r="AF2" s="329"/>
      <c r="AG2" s="329"/>
      <c r="AH2" s="329"/>
      <c r="AI2" s="329"/>
      <c r="AJ2" s="329"/>
      <c r="AK2" s="329"/>
      <c r="AL2" s="329"/>
      <c r="AM2" s="329"/>
      <c r="BZ2" s="176"/>
      <c r="CA2" s="16" t="s">
        <v>884</v>
      </c>
    </row>
    <row r="3" spans="1:80" x14ac:dyDescent="0.25">
      <c r="A3" s="294" t="s">
        <v>885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4"/>
      <c r="P3" s="294"/>
      <c r="Q3" s="294"/>
      <c r="R3" s="294"/>
      <c r="S3" s="294"/>
      <c r="T3" s="294"/>
      <c r="U3" s="294"/>
      <c r="V3" s="294"/>
      <c r="W3" s="294"/>
      <c r="X3" s="294"/>
      <c r="Y3" s="294"/>
      <c r="Z3" s="294"/>
      <c r="AA3" s="294"/>
      <c r="AB3" s="294"/>
      <c r="AC3" s="294"/>
      <c r="AD3" s="294"/>
      <c r="AE3" s="294"/>
      <c r="AF3" s="294"/>
      <c r="AG3" s="294"/>
      <c r="AH3" s="294"/>
      <c r="AI3" s="294"/>
      <c r="AJ3" s="294"/>
      <c r="AK3" s="294"/>
      <c r="AL3" s="294"/>
      <c r="AM3" s="294"/>
    </row>
    <row r="4" spans="1:80" x14ac:dyDescent="0.25">
      <c r="A4" s="330" t="s">
        <v>900</v>
      </c>
      <c r="B4" s="330"/>
      <c r="C4" s="330"/>
      <c r="D4" s="330"/>
      <c r="E4" s="330"/>
      <c r="F4" s="330"/>
      <c r="G4" s="330"/>
      <c r="H4" s="330"/>
      <c r="I4" s="330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30"/>
      <c r="AK4" s="330"/>
      <c r="AL4" s="330"/>
      <c r="AM4" s="330"/>
      <c r="AN4" s="330"/>
      <c r="AO4" s="330"/>
      <c r="AP4" s="330"/>
      <c r="AQ4" s="330"/>
      <c r="AR4" s="330"/>
      <c r="AS4" s="330"/>
      <c r="AT4" s="330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3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</row>
    <row r="8" spans="1:80" x14ac:dyDescent="0.25">
      <c r="A8" s="294" t="s">
        <v>886</v>
      </c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31" t="s">
        <v>52</v>
      </c>
      <c r="B10" s="308" t="s">
        <v>887</v>
      </c>
      <c r="C10" s="308" t="s">
        <v>5</v>
      </c>
      <c r="D10" s="331" t="s">
        <v>888</v>
      </c>
      <c r="E10" s="345" t="s">
        <v>897</v>
      </c>
      <c r="F10" s="346"/>
      <c r="G10" s="346"/>
      <c r="H10" s="346"/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346"/>
      <c r="AP10" s="346"/>
      <c r="AQ10" s="346"/>
      <c r="AR10" s="346"/>
      <c r="AS10" s="346"/>
      <c r="AT10" s="346"/>
      <c r="AU10" s="346"/>
      <c r="AV10" s="346"/>
      <c r="AW10" s="346"/>
      <c r="AX10" s="346"/>
      <c r="AY10" s="346"/>
      <c r="AZ10" s="346"/>
      <c r="BA10" s="346"/>
      <c r="BB10" s="346"/>
      <c r="BC10" s="346"/>
      <c r="BD10" s="346"/>
      <c r="BE10" s="346"/>
      <c r="BF10" s="346"/>
      <c r="BG10" s="346"/>
      <c r="BH10" s="346"/>
      <c r="BI10" s="346"/>
      <c r="BJ10" s="346"/>
      <c r="BK10" s="346"/>
      <c r="BL10" s="346"/>
      <c r="BM10" s="346"/>
      <c r="BN10" s="346"/>
      <c r="BO10" s="346"/>
      <c r="BP10" s="346"/>
      <c r="BQ10" s="346"/>
      <c r="BR10" s="346"/>
      <c r="BS10" s="346"/>
      <c r="BT10" s="346"/>
      <c r="BU10" s="346"/>
      <c r="BV10" s="347"/>
      <c r="BW10" s="336" t="s">
        <v>889</v>
      </c>
      <c r="BX10" s="337"/>
      <c r="BY10" s="337"/>
      <c r="BZ10" s="338"/>
      <c r="CA10" s="308" t="s">
        <v>7</v>
      </c>
    </row>
    <row r="11" spans="1:80" s="175" customFormat="1" ht="31.35" customHeight="1" x14ac:dyDescent="0.25">
      <c r="A11" s="332"/>
      <c r="B11" s="308"/>
      <c r="C11" s="308"/>
      <c r="D11" s="332"/>
      <c r="E11" s="345" t="s">
        <v>9</v>
      </c>
      <c r="F11" s="346"/>
      <c r="G11" s="346"/>
      <c r="H11" s="346"/>
      <c r="I11" s="346"/>
      <c r="J11" s="346"/>
      <c r="K11" s="34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  <c r="AB11" s="346"/>
      <c r="AC11" s="346"/>
      <c r="AD11" s="346"/>
      <c r="AE11" s="346"/>
      <c r="AF11" s="346"/>
      <c r="AG11" s="346"/>
      <c r="AH11" s="346"/>
      <c r="AI11" s="346"/>
      <c r="AJ11" s="346"/>
      <c r="AK11" s="346"/>
      <c r="AL11" s="346"/>
      <c r="AM11" s="347"/>
      <c r="AN11" s="345" t="s">
        <v>10</v>
      </c>
      <c r="AO11" s="346"/>
      <c r="AP11" s="346"/>
      <c r="AQ11" s="346"/>
      <c r="AR11" s="346"/>
      <c r="AS11" s="346"/>
      <c r="AT11" s="346"/>
      <c r="AU11" s="346"/>
      <c r="AV11" s="346"/>
      <c r="AW11" s="346"/>
      <c r="AX11" s="346"/>
      <c r="AY11" s="346"/>
      <c r="AZ11" s="346"/>
      <c r="BA11" s="346"/>
      <c r="BB11" s="346"/>
      <c r="BC11" s="346"/>
      <c r="BD11" s="346"/>
      <c r="BE11" s="346"/>
      <c r="BF11" s="346"/>
      <c r="BG11" s="346"/>
      <c r="BH11" s="346"/>
      <c r="BI11" s="346"/>
      <c r="BJ11" s="346"/>
      <c r="BK11" s="346"/>
      <c r="BL11" s="346"/>
      <c r="BM11" s="346"/>
      <c r="BN11" s="346"/>
      <c r="BO11" s="346"/>
      <c r="BP11" s="346"/>
      <c r="BQ11" s="346"/>
      <c r="BR11" s="346"/>
      <c r="BS11" s="346"/>
      <c r="BT11" s="346"/>
      <c r="BU11" s="346"/>
      <c r="BV11" s="346"/>
      <c r="BW11" s="339"/>
      <c r="BX11" s="340"/>
      <c r="BY11" s="340"/>
      <c r="BZ11" s="341"/>
      <c r="CA11" s="308"/>
      <c r="CB11" s="194"/>
    </row>
    <row r="12" spans="1:80" s="175" customFormat="1" ht="33.6" customHeight="1" x14ac:dyDescent="0.25">
      <c r="A12" s="332"/>
      <c r="B12" s="308"/>
      <c r="C12" s="308"/>
      <c r="D12" s="332"/>
      <c r="E12" s="348" t="s">
        <v>12</v>
      </c>
      <c r="F12" s="349"/>
      <c r="G12" s="349"/>
      <c r="H12" s="349"/>
      <c r="I12" s="349"/>
      <c r="J12" s="349"/>
      <c r="K12" s="350"/>
      <c r="L12" s="348" t="s">
        <v>56</v>
      </c>
      <c r="M12" s="349"/>
      <c r="N12" s="349"/>
      <c r="O12" s="349"/>
      <c r="P12" s="349"/>
      <c r="Q12" s="349"/>
      <c r="R12" s="350"/>
      <c r="S12" s="308" t="s">
        <v>57</v>
      </c>
      <c r="T12" s="308"/>
      <c r="U12" s="308"/>
      <c r="V12" s="308"/>
      <c r="W12" s="308"/>
      <c r="X12" s="308"/>
      <c r="Y12" s="308"/>
      <c r="Z12" s="308" t="s">
        <v>61</v>
      </c>
      <c r="AA12" s="308"/>
      <c r="AB12" s="308"/>
      <c r="AC12" s="308"/>
      <c r="AD12" s="308"/>
      <c r="AE12" s="308"/>
      <c r="AF12" s="308"/>
      <c r="AG12" s="316" t="s">
        <v>59</v>
      </c>
      <c r="AH12" s="316"/>
      <c r="AI12" s="316"/>
      <c r="AJ12" s="316"/>
      <c r="AK12" s="316"/>
      <c r="AL12" s="316"/>
      <c r="AM12" s="316"/>
      <c r="AN12" s="308" t="s">
        <v>12</v>
      </c>
      <c r="AO12" s="308"/>
      <c r="AP12" s="308"/>
      <c r="AQ12" s="308"/>
      <c r="AR12" s="308"/>
      <c r="AS12" s="308"/>
      <c r="AT12" s="308"/>
      <c r="AU12" s="348" t="s">
        <v>56</v>
      </c>
      <c r="AV12" s="349"/>
      <c r="AW12" s="349"/>
      <c r="AX12" s="349"/>
      <c r="AY12" s="349"/>
      <c r="AZ12" s="349"/>
      <c r="BA12" s="350"/>
      <c r="BB12" s="348" t="s">
        <v>57</v>
      </c>
      <c r="BC12" s="349"/>
      <c r="BD12" s="349"/>
      <c r="BE12" s="349"/>
      <c r="BF12" s="349"/>
      <c r="BG12" s="349"/>
      <c r="BH12" s="350"/>
      <c r="BI12" s="348" t="s">
        <v>61</v>
      </c>
      <c r="BJ12" s="349"/>
      <c r="BK12" s="349"/>
      <c r="BL12" s="349"/>
      <c r="BM12" s="349"/>
      <c r="BN12" s="349"/>
      <c r="BO12" s="350"/>
      <c r="BP12" s="345" t="s">
        <v>59</v>
      </c>
      <c r="BQ12" s="346"/>
      <c r="BR12" s="346"/>
      <c r="BS12" s="346"/>
      <c r="BT12" s="346"/>
      <c r="BU12" s="346"/>
      <c r="BV12" s="346"/>
      <c r="BW12" s="342"/>
      <c r="BX12" s="343"/>
      <c r="BY12" s="343"/>
      <c r="BZ12" s="344"/>
      <c r="CA12" s="308"/>
      <c r="CB12" s="194"/>
    </row>
    <row r="13" spans="1:80" s="175" customFormat="1" ht="51.75" customHeight="1" x14ac:dyDescent="0.25">
      <c r="A13" s="332"/>
      <c r="B13" s="308"/>
      <c r="C13" s="308"/>
      <c r="D13" s="332"/>
      <c r="E13" s="195" t="s">
        <v>890</v>
      </c>
      <c r="F13" s="316" t="s">
        <v>891</v>
      </c>
      <c r="G13" s="316"/>
      <c r="H13" s="316"/>
      <c r="I13" s="316"/>
      <c r="J13" s="316"/>
      <c r="K13" s="316"/>
      <c r="L13" s="195" t="s">
        <v>890</v>
      </c>
      <c r="M13" s="316" t="s">
        <v>891</v>
      </c>
      <c r="N13" s="316"/>
      <c r="O13" s="316"/>
      <c r="P13" s="316"/>
      <c r="Q13" s="316"/>
      <c r="R13" s="316"/>
      <c r="S13" s="195" t="s">
        <v>890</v>
      </c>
      <c r="T13" s="316" t="s">
        <v>891</v>
      </c>
      <c r="U13" s="316"/>
      <c r="V13" s="316"/>
      <c r="W13" s="316"/>
      <c r="X13" s="316"/>
      <c r="Y13" s="316"/>
      <c r="Z13" s="195" t="s">
        <v>890</v>
      </c>
      <c r="AA13" s="316" t="s">
        <v>891</v>
      </c>
      <c r="AB13" s="316"/>
      <c r="AC13" s="316"/>
      <c r="AD13" s="316"/>
      <c r="AE13" s="316"/>
      <c r="AF13" s="316"/>
      <c r="AG13" s="195" t="s">
        <v>890</v>
      </c>
      <c r="AH13" s="316" t="s">
        <v>891</v>
      </c>
      <c r="AI13" s="316"/>
      <c r="AJ13" s="316"/>
      <c r="AK13" s="316"/>
      <c r="AL13" s="316"/>
      <c r="AM13" s="316"/>
      <c r="AN13" s="195" t="s">
        <v>890</v>
      </c>
      <c r="AO13" s="316" t="s">
        <v>891</v>
      </c>
      <c r="AP13" s="316"/>
      <c r="AQ13" s="316"/>
      <c r="AR13" s="316"/>
      <c r="AS13" s="316"/>
      <c r="AT13" s="316"/>
      <c r="AU13" s="195" t="s">
        <v>890</v>
      </c>
      <c r="AV13" s="316" t="s">
        <v>891</v>
      </c>
      <c r="AW13" s="316"/>
      <c r="AX13" s="316"/>
      <c r="AY13" s="316"/>
      <c r="AZ13" s="316"/>
      <c r="BA13" s="316"/>
      <c r="BB13" s="195" t="s">
        <v>890</v>
      </c>
      <c r="BC13" s="316" t="s">
        <v>891</v>
      </c>
      <c r="BD13" s="316"/>
      <c r="BE13" s="316"/>
      <c r="BF13" s="316"/>
      <c r="BG13" s="316"/>
      <c r="BH13" s="316"/>
      <c r="BI13" s="195" t="s">
        <v>890</v>
      </c>
      <c r="BJ13" s="316" t="s">
        <v>891</v>
      </c>
      <c r="BK13" s="316"/>
      <c r="BL13" s="316"/>
      <c r="BM13" s="316"/>
      <c r="BN13" s="316"/>
      <c r="BO13" s="316"/>
      <c r="BP13" s="195" t="s">
        <v>890</v>
      </c>
      <c r="BQ13" s="316" t="s">
        <v>891</v>
      </c>
      <c r="BR13" s="316"/>
      <c r="BS13" s="316"/>
      <c r="BT13" s="316"/>
      <c r="BU13" s="316"/>
      <c r="BV13" s="316"/>
      <c r="BW13" s="335" t="s">
        <v>890</v>
      </c>
      <c r="BX13" s="335"/>
      <c r="BY13" s="335" t="s">
        <v>891</v>
      </c>
      <c r="BZ13" s="335"/>
      <c r="CA13" s="308"/>
      <c r="CB13" s="194"/>
    </row>
    <row r="14" spans="1:80" s="175" customFormat="1" ht="66.599999999999994" customHeight="1" x14ac:dyDescent="0.25">
      <c r="A14" s="333"/>
      <c r="B14" s="308"/>
      <c r="C14" s="308"/>
      <c r="D14" s="333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08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28"/>
      <c r="B19" s="328"/>
      <c r="C19" s="328"/>
      <c r="D19" s="328"/>
      <c r="E19" s="328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9" t="s">
        <v>839</v>
      </c>
      <c r="B4" s="359"/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359"/>
      <c r="AK4" s="359"/>
      <c r="AL4" s="359"/>
      <c r="AM4" s="359"/>
      <c r="AN4" s="359"/>
      <c r="AO4" s="359"/>
      <c r="AP4" s="359"/>
      <c r="AQ4" s="359"/>
      <c r="AR4" s="359"/>
      <c r="AS4" s="359"/>
      <c r="AT4" s="359"/>
      <c r="AU4" s="359"/>
      <c r="AV4" s="359"/>
      <c r="AW4" s="359"/>
      <c r="AX4" s="359"/>
      <c r="AY4" s="359"/>
      <c r="AZ4" s="359"/>
      <c r="BA4" s="359"/>
      <c r="BB4" s="359"/>
      <c r="BC4" s="359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0" t="s">
        <v>868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3" t="s">
        <v>872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293"/>
      <c r="Y7" s="293"/>
      <c r="Z7" s="293"/>
      <c r="AA7" s="293"/>
      <c r="AB7" s="293"/>
      <c r="AC7" s="293"/>
      <c r="AD7" s="293"/>
      <c r="AE7" s="293"/>
      <c r="AF7" s="293"/>
      <c r="AG7" s="293"/>
      <c r="AH7" s="293"/>
      <c r="AI7" s="293"/>
      <c r="AJ7" s="293"/>
      <c r="AK7" s="293"/>
      <c r="AL7" s="293"/>
      <c r="AM7" s="293"/>
      <c r="AN7" s="293"/>
      <c r="AO7" s="293"/>
      <c r="AP7" s="293"/>
      <c r="AQ7" s="293"/>
      <c r="AR7" s="293"/>
      <c r="AS7" s="293"/>
      <c r="AT7" s="293"/>
      <c r="AU7" s="293"/>
      <c r="AV7" s="293"/>
      <c r="AW7" s="293"/>
      <c r="AX7" s="293"/>
      <c r="AY7" s="293"/>
      <c r="AZ7" s="293"/>
      <c r="BA7" s="293"/>
      <c r="BB7" s="293"/>
      <c r="BC7" s="293"/>
    </row>
    <row r="8" spans="1:102" s="18" customFormat="1" x14ac:dyDescent="0.25">
      <c r="A8" s="293"/>
      <c r="B8" s="293"/>
      <c r="C8" s="293"/>
      <c r="D8" s="293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</row>
    <row r="9" spans="1:102" s="18" customFormat="1" x14ac:dyDescent="0.25">
      <c r="A9" s="294" t="s">
        <v>60</v>
      </c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294"/>
      <c r="N9" s="294"/>
      <c r="O9" s="294"/>
      <c r="P9" s="294"/>
      <c r="Q9" s="294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294"/>
      <c r="AL9" s="294"/>
      <c r="AM9" s="294"/>
      <c r="AN9" s="294"/>
      <c r="AO9" s="294"/>
      <c r="AP9" s="294"/>
      <c r="AQ9" s="294"/>
      <c r="AR9" s="294"/>
      <c r="AS9" s="294"/>
      <c r="AT9" s="294"/>
      <c r="AU9" s="294"/>
      <c r="AV9" s="294"/>
      <c r="AW9" s="294"/>
      <c r="AX9" s="294"/>
      <c r="AY9" s="294"/>
      <c r="AZ9" s="294"/>
      <c r="BA9" s="294"/>
    </row>
    <row r="10" spans="1:102" x14ac:dyDescent="0.25">
      <c r="A10" s="359" t="s">
        <v>873</v>
      </c>
      <c r="B10" s="359"/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  <c r="N10" s="359"/>
      <c r="O10" s="359"/>
      <c r="P10" s="359"/>
      <c r="Q10" s="359"/>
      <c r="R10" s="359"/>
      <c r="S10" s="359"/>
      <c r="T10" s="359"/>
      <c r="U10" s="359"/>
      <c r="V10" s="359"/>
      <c r="W10" s="359"/>
      <c r="X10" s="359"/>
      <c r="Y10" s="359"/>
      <c r="Z10" s="359"/>
      <c r="AA10" s="359"/>
      <c r="AB10" s="359"/>
      <c r="AC10" s="359"/>
      <c r="AD10" s="359"/>
      <c r="AE10" s="359"/>
      <c r="AF10" s="359"/>
      <c r="AG10" s="359"/>
      <c r="AH10" s="359"/>
      <c r="AI10" s="359"/>
      <c r="AJ10" s="359"/>
      <c r="AK10" s="359"/>
      <c r="AL10" s="359"/>
      <c r="AM10" s="359"/>
      <c r="AN10" s="359"/>
      <c r="AO10" s="359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9"/>
      <c r="C12" s="359"/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59"/>
      <c r="P12" s="359"/>
      <c r="Q12" s="359"/>
      <c r="R12" s="359"/>
      <c r="S12" s="359"/>
      <c r="T12" s="359"/>
      <c r="U12" s="359"/>
      <c r="V12" s="359"/>
      <c r="W12" s="359"/>
      <c r="X12" s="359"/>
      <c r="Y12" s="359"/>
      <c r="Z12" s="359"/>
      <c r="AA12" s="359"/>
      <c r="AB12" s="359"/>
      <c r="AC12" s="359"/>
      <c r="AD12" s="359"/>
      <c r="AE12" s="359"/>
      <c r="AF12" s="359"/>
      <c r="AG12" s="359"/>
      <c r="AH12" s="359"/>
      <c r="AI12" s="359"/>
      <c r="AJ12" s="359"/>
      <c r="AK12" s="359"/>
      <c r="AL12" s="359"/>
      <c r="AM12" s="359"/>
      <c r="AN12" s="359"/>
      <c r="AO12" s="359"/>
      <c r="AP12" s="359"/>
      <c r="AQ12" s="359"/>
      <c r="AR12" s="359"/>
      <c r="AS12" s="359"/>
      <c r="AT12" s="359"/>
      <c r="AU12" s="359"/>
      <c r="AV12" s="359"/>
      <c r="AW12" s="359"/>
      <c r="AX12" s="359"/>
      <c r="AY12" s="359"/>
      <c r="AZ12" s="359"/>
      <c r="BA12" s="359"/>
      <c r="BB12" s="359"/>
      <c r="BC12" s="359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9" t="s">
        <v>144</v>
      </c>
      <c r="B13" s="359"/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9"/>
      <c r="N13" s="359"/>
      <c r="O13" s="359"/>
      <c r="P13" s="359"/>
      <c r="Q13" s="359"/>
      <c r="R13" s="359"/>
      <c r="S13" s="359"/>
      <c r="T13" s="359"/>
      <c r="U13" s="359"/>
      <c r="V13" s="359"/>
      <c r="W13" s="359"/>
      <c r="X13" s="359"/>
      <c r="Y13" s="359"/>
      <c r="Z13" s="359"/>
      <c r="AA13" s="359"/>
      <c r="AB13" s="359"/>
      <c r="AC13" s="359"/>
      <c r="AD13" s="359"/>
      <c r="AE13" s="359"/>
      <c r="AF13" s="359"/>
      <c r="AG13" s="359"/>
      <c r="AH13" s="359"/>
      <c r="AI13" s="359"/>
      <c r="AJ13" s="359"/>
      <c r="AK13" s="359"/>
      <c r="AL13" s="359"/>
      <c r="AM13" s="359"/>
      <c r="AN13" s="359"/>
      <c r="AO13" s="359"/>
      <c r="AP13" s="359"/>
      <c r="AQ13" s="359"/>
      <c r="AR13" s="359"/>
      <c r="AS13" s="359"/>
      <c r="AT13" s="359"/>
      <c r="AU13" s="359"/>
      <c r="AV13" s="359"/>
      <c r="AW13" s="359"/>
      <c r="AX13" s="359"/>
      <c r="AY13" s="359"/>
      <c r="AZ13" s="359"/>
      <c r="BA13" s="359"/>
      <c r="BB13" s="359"/>
      <c r="BC13" s="359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2"/>
      <c r="B14" s="352"/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2"/>
      <c r="AL14" s="352"/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2"/>
      <c r="AX14" s="352"/>
      <c r="AY14" s="352"/>
      <c r="AZ14" s="352"/>
      <c r="BA14" s="352"/>
      <c r="BB14" s="352"/>
      <c r="BC14" s="352"/>
    </row>
    <row r="15" spans="1:102" ht="51.75" customHeight="1" x14ac:dyDescent="0.25">
      <c r="A15" s="282" t="s">
        <v>52</v>
      </c>
      <c r="B15" s="272" t="s">
        <v>17</v>
      </c>
      <c r="C15" s="353" t="s">
        <v>5</v>
      </c>
      <c r="D15" s="272" t="s">
        <v>876</v>
      </c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  <c r="AB15" s="272"/>
      <c r="AC15" s="272"/>
      <c r="AD15" s="272" t="s">
        <v>881</v>
      </c>
      <c r="AE15" s="272"/>
      <c r="AF15" s="272"/>
      <c r="AG15" s="272"/>
      <c r="AH15" s="272"/>
      <c r="AI15" s="272"/>
      <c r="AJ15" s="272"/>
      <c r="AK15" s="272"/>
      <c r="AL15" s="272"/>
      <c r="AM15" s="272"/>
      <c r="AN15" s="272"/>
      <c r="AO15" s="272"/>
      <c r="AP15" s="272"/>
      <c r="AQ15" s="272"/>
      <c r="AR15" s="272"/>
      <c r="AS15" s="272"/>
      <c r="AT15" s="272"/>
      <c r="AU15" s="272"/>
      <c r="AV15" s="272"/>
      <c r="AW15" s="272"/>
      <c r="AX15" s="272"/>
      <c r="AY15" s="272"/>
      <c r="AZ15" s="272"/>
      <c r="BA15" s="272"/>
      <c r="BB15" s="272"/>
      <c r="BC15" s="272"/>
    </row>
    <row r="16" spans="1:102" ht="51.75" customHeight="1" x14ac:dyDescent="0.25">
      <c r="A16" s="282"/>
      <c r="B16" s="272"/>
      <c r="C16" s="354"/>
      <c r="D16" s="107" t="s">
        <v>9</v>
      </c>
      <c r="E16" s="269" t="s">
        <v>10</v>
      </c>
      <c r="F16" s="270"/>
      <c r="G16" s="270"/>
      <c r="H16" s="270"/>
      <c r="I16" s="270"/>
      <c r="J16" s="270"/>
      <c r="K16" s="270"/>
      <c r="L16" s="270"/>
      <c r="M16" s="270"/>
      <c r="N16" s="270"/>
      <c r="O16" s="270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70"/>
      <c r="AC16" s="271"/>
      <c r="AD16" s="107" t="s">
        <v>9</v>
      </c>
      <c r="AE16" s="269" t="s">
        <v>10</v>
      </c>
      <c r="AF16" s="270"/>
      <c r="AG16" s="270"/>
      <c r="AH16" s="270"/>
      <c r="AI16" s="270"/>
      <c r="AJ16" s="270"/>
      <c r="AK16" s="270"/>
      <c r="AL16" s="270"/>
      <c r="AM16" s="270"/>
      <c r="AN16" s="270"/>
      <c r="AO16" s="270"/>
      <c r="AP16" s="270"/>
      <c r="AQ16" s="270"/>
      <c r="AR16" s="270"/>
      <c r="AS16" s="270"/>
      <c r="AT16" s="270"/>
      <c r="AU16" s="270"/>
      <c r="AV16" s="270"/>
      <c r="AW16" s="270"/>
      <c r="AX16" s="270"/>
      <c r="AY16" s="270"/>
      <c r="AZ16" s="270"/>
      <c r="BA16" s="270"/>
      <c r="BB16" s="270"/>
      <c r="BC16" s="271"/>
    </row>
    <row r="17" spans="1:97" ht="22.5" customHeight="1" x14ac:dyDescent="0.25">
      <c r="A17" s="282"/>
      <c r="B17" s="272"/>
      <c r="C17" s="354"/>
      <c r="D17" s="353" t="s">
        <v>12</v>
      </c>
      <c r="E17" s="269" t="s">
        <v>12</v>
      </c>
      <c r="F17" s="270"/>
      <c r="G17" s="270"/>
      <c r="H17" s="270"/>
      <c r="I17" s="271"/>
      <c r="J17" s="308" t="s">
        <v>56</v>
      </c>
      <c r="K17" s="308"/>
      <c r="L17" s="308"/>
      <c r="M17" s="308"/>
      <c r="N17" s="308"/>
      <c r="O17" s="308" t="s">
        <v>57</v>
      </c>
      <c r="P17" s="308"/>
      <c r="Q17" s="308"/>
      <c r="R17" s="308"/>
      <c r="S17" s="308"/>
      <c r="T17" s="308" t="s">
        <v>61</v>
      </c>
      <c r="U17" s="308"/>
      <c r="V17" s="308"/>
      <c r="W17" s="308"/>
      <c r="X17" s="308"/>
      <c r="Y17" s="316" t="s">
        <v>59</v>
      </c>
      <c r="Z17" s="316"/>
      <c r="AA17" s="316"/>
      <c r="AB17" s="316"/>
      <c r="AC17" s="316"/>
      <c r="AD17" s="353" t="s">
        <v>12</v>
      </c>
      <c r="AE17" s="269" t="s">
        <v>12</v>
      </c>
      <c r="AF17" s="270"/>
      <c r="AG17" s="270"/>
      <c r="AH17" s="270"/>
      <c r="AI17" s="271"/>
      <c r="AJ17" s="308" t="s">
        <v>56</v>
      </c>
      <c r="AK17" s="308"/>
      <c r="AL17" s="308"/>
      <c r="AM17" s="308"/>
      <c r="AN17" s="308"/>
      <c r="AO17" s="308" t="s">
        <v>57</v>
      </c>
      <c r="AP17" s="308"/>
      <c r="AQ17" s="308"/>
      <c r="AR17" s="308"/>
      <c r="AS17" s="308"/>
      <c r="AT17" s="308" t="s">
        <v>61</v>
      </c>
      <c r="AU17" s="308"/>
      <c r="AV17" s="308"/>
      <c r="AW17" s="308"/>
      <c r="AX17" s="308"/>
      <c r="AY17" s="316" t="s">
        <v>59</v>
      </c>
      <c r="AZ17" s="316"/>
      <c r="BA17" s="316"/>
      <c r="BB17" s="316"/>
      <c r="BC17" s="316"/>
    </row>
    <row r="18" spans="1:97" ht="194.25" customHeight="1" x14ac:dyDescent="0.25">
      <c r="A18" s="282"/>
      <c r="B18" s="272"/>
      <c r="C18" s="355"/>
      <c r="D18" s="355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5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6" t="s">
        <v>145</v>
      </c>
      <c r="B21" s="357"/>
      <c r="C21" s="358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2"/>
      <c r="C24" s="352"/>
      <c r="D24" s="352"/>
      <c r="E24" s="352"/>
      <c r="F24" s="352"/>
      <c r="G24" s="352"/>
      <c r="H24" s="352"/>
      <c r="I24" s="352"/>
      <c r="J24" s="352"/>
      <c r="K24" s="352"/>
      <c r="L24" s="352"/>
      <c r="M24" s="352"/>
      <c r="N24" s="352"/>
      <c r="O24" s="352"/>
      <c r="P24" s="352"/>
      <c r="Q24" s="352"/>
      <c r="R24" s="352"/>
      <c r="S24" s="352"/>
      <c r="T24" s="352"/>
      <c r="U24" s="352"/>
      <c r="V24" s="352"/>
      <c r="W24" s="352"/>
      <c r="X24" s="352"/>
      <c r="Y24" s="352"/>
      <c r="Z24" s="352"/>
      <c r="AA24" s="352"/>
      <c r="AB24" s="352"/>
    </row>
    <row r="25" spans="1:97" ht="15.75" customHeight="1" x14ac:dyDescent="0.25">
      <c r="A25" s="86"/>
      <c r="B25" s="351"/>
      <c r="C25" s="351"/>
      <c r="D25" s="351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1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70" zoomScaleNormal="70" zoomScaleSheetLayoutView="80" workbookViewId="0">
      <pane xSplit="3" ySplit="10" topLeftCell="D155" activePane="bottomRight" state="frozen"/>
      <selection activeCell="A13" sqref="A13"/>
      <selection pane="topRight" activeCell="D13" sqref="D13"/>
      <selection pane="bottomLeft" activeCell="A23" sqref="A23"/>
      <selection pane="bottomRight" activeCell="E103" sqref="E103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73" t="s">
        <v>854</v>
      </c>
      <c r="B6" s="373"/>
      <c r="C6" s="373"/>
      <c r="D6" s="373"/>
      <c r="E6" s="373"/>
      <c r="F6" s="373"/>
      <c r="G6" s="373"/>
      <c r="H6" s="373"/>
    </row>
    <row r="7" spans="1:8" ht="41.25" customHeight="1" x14ac:dyDescent="0.25">
      <c r="A7" s="373"/>
      <c r="B7" s="373"/>
      <c r="C7" s="373"/>
      <c r="D7" s="373"/>
      <c r="E7" s="373"/>
      <c r="F7" s="373"/>
      <c r="G7" s="373"/>
      <c r="H7" s="373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75" t="s">
        <v>867</v>
      </c>
      <c r="B11" s="375"/>
      <c r="C11" s="375"/>
      <c r="D11" s="375"/>
      <c r="E11" s="375"/>
      <c r="F11" s="375"/>
      <c r="G11" s="375"/>
      <c r="H11" s="375"/>
    </row>
    <row r="12" spans="1:8" x14ac:dyDescent="0.25">
      <c r="A12" s="374" t="s">
        <v>904</v>
      </c>
      <c r="B12" s="374"/>
      <c r="C12" s="374"/>
      <c r="D12" s="374"/>
      <c r="E12" s="374"/>
      <c r="F12" s="374"/>
      <c r="G12" s="374"/>
      <c r="H12" s="374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7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6"/>
      <c r="C14" s="376"/>
      <c r="D14" s="376"/>
      <c r="E14" s="376"/>
      <c r="F14" s="376"/>
      <c r="G14" s="376"/>
      <c r="H14" s="376"/>
    </row>
    <row r="15" spans="1:8" x14ac:dyDescent="0.25">
      <c r="A15" s="374" t="s">
        <v>245</v>
      </c>
      <c r="B15" s="374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64"/>
      <c r="E16" s="264"/>
      <c r="F16" s="264"/>
      <c r="G16" s="264"/>
    </row>
    <row r="17" spans="1:10" x14ac:dyDescent="0.25">
      <c r="A17" s="24"/>
      <c r="B17" s="24"/>
      <c r="C17" s="24"/>
      <c r="D17" s="264"/>
      <c r="E17" s="264"/>
      <c r="F17" s="264"/>
      <c r="G17" s="264"/>
      <c r="J17" s="24" t="s">
        <v>833</v>
      </c>
    </row>
    <row r="18" spans="1:10" ht="16.5" thickBot="1" x14ac:dyDescent="0.3">
      <c r="A18" s="361" t="s">
        <v>246</v>
      </c>
      <c r="B18" s="361"/>
      <c r="C18" s="361"/>
      <c r="D18" s="361"/>
      <c r="E18" s="361"/>
      <c r="F18" s="361"/>
      <c r="G18" s="361"/>
      <c r="H18" s="361"/>
    </row>
    <row r="19" spans="1:10" ht="66" customHeight="1" x14ac:dyDescent="0.25">
      <c r="A19" s="362" t="s">
        <v>148</v>
      </c>
      <c r="B19" s="364" t="s">
        <v>149</v>
      </c>
      <c r="C19" s="366" t="s">
        <v>247</v>
      </c>
      <c r="D19" s="368" t="s">
        <v>905</v>
      </c>
      <c r="E19" s="369"/>
      <c r="F19" s="370" t="s">
        <v>834</v>
      </c>
      <c r="G19" s="369"/>
      <c r="H19" s="371" t="s">
        <v>7</v>
      </c>
    </row>
    <row r="20" spans="1:10" ht="48" customHeight="1" x14ac:dyDescent="0.25">
      <c r="A20" s="363"/>
      <c r="B20" s="365"/>
      <c r="C20" s="367"/>
      <c r="D20" s="138" t="s">
        <v>827</v>
      </c>
      <c r="E20" s="139" t="s">
        <v>10</v>
      </c>
      <c r="F20" s="139" t="s">
        <v>828</v>
      </c>
      <c r="G20" s="138" t="s">
        <v>826</v>
      </c>
      <c r="H20" s="372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7" t="s">
        <v>248</v>
      </c>
      <c r="B22" s="378"/>
      <c r="C22" s="378"/>
      <c r="D22" s="378"/>
      <c r="E22" s="378"/>
      <c r="F22" s="378"/>
      <c r="G22" s="378"/>
      <c r="H22" s="379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1397.6568</v>
      </c>
      <c r="E23" s="223">
        <f>E32+E37</f>
        <v>1531.5278499999999</v>
      </c>
      <c r="F23" s="223">
        <f>E23-D23</f>
        <v>133.87104999999997</v>
      </c>
      <c r="G23" s="244">
        <f>E23/D23-100%</f>
        <v>9.5782491095095734E-2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v>1397.22</v>
      </c>
      <c r="E32" s="221">
        <f>417.79345+277.97954+360.20353+475.13846</f>
        <v>1531.1149799999998</v>
      </c>
      <c r="F32" s="221">
        <f t="shared" si="0"/>
        <v>133.8949799999998</v>
      </c>
      <c r="G32" s="243">
        <f t="shared" ref="G32:G81" si="1">E32/D32-100%</f>
        <v>9.5829561557950749E-2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0.43680000000000002</v>
      </c>
      <c r="E37" s="241">
        <f>0.04176+0.07547+0.12856+0.16708</f>
        <v>0.41287000000000001</v>
      </c>
      <c r="F37" s="231">
        <f t="shared" si="0"/>
        <v>-2.3930000000000007E-2</v>
      </c>
      <c r="G37" s="245">
        <f t="shared" si="1"/>
        <v>-5.4784798534798562E-2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1367.3974511999998</v>
      </c>
      <c r="E38" s="240">
        <f>E47+E52</f>
        <v>1363.0760099999998</v>
      </c>
      <c r="F38" s="223">
        <f t="shared" si="0"/>
        <v>-4.3214411999999811</v>
      </c>
      <c r="G38" s="244">
        <f t="shared" si="1"/>
        <v>-3.1603402479707388E-3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D53+D62+D68+D69+D70+D75+D77</f>
        <v>1366.9623249999997</v>
      </c>
      <c r="E47" s="221">
        <f>E53+E62+E68+E69+E70+E73+E78+E80</f>
        <v>1362.7114299999998</v>
      </c>
      <c r="F47" s="221">
        <f t="shared" si="0"/>
        <v>-4.2508949999999004</v>
      </c>
      <c r="G47" s="243">
        <f t="shared" si="1"/>
        <v>-3.1097382292522013E-3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v>0.43512620000000007</v>
      </c>
      <c r="E52" s="229">
        <f>E76</f>
        <v>0.36458000000000002</v>
      </c>
      <c r="F52" s="221">
        <f t="shared" si="0"/>
        <v>-7.0546200000000059E-2</v>
      </c>
      <c r="G52" s="243">
        <f t="shared" si="1"/>
        <v>-0.1621281366187558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717.62232499999993</v>
      </c>
      <c r="E53" s="221">
        <f>E54+E55+E60+E61</f>
        <v>823.28032999999994</v>
      </c>
      <c r="F53" s="221">
        <f t="shared" si="0"/>
        <v>105.658005</v>
      </c>
      <c r="G53" s="243">
        <f t="shared" si="1"/>
        <v>0.14723344204766775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715.84879999999998</v>
      </c>
      <c r="E55" s="221">
        <f>E56+E59</f>
        <v>820.69000999999992</v>
      </c>
      <c r="F55" s="221">
        <f t="shared" si="0"/>
        <v>104.84120999999993</v>
      </c>
      <c r="G55" s="243">
        <f t="shared" si="1"/>
        <v>0.14645719878275965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715.84879999999998</v>
      </c>
      <c r="E56" s="221">
        <f>E57+E58</f>
        <v>820.69000999999992</v>
      </c>
      <c r="F56" s="221">
        <f t="shared" si="0"/>
        <v>104.84120999999993</v>
      </c>
      <c r="G56" s="243">
        <f t="shared" si="1"/>
        <v>0.14645719878275965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1">
        <v>715.84879999999998</v>
      </c>
      <c r="E58" s="221">
        <f>229.52637+144.35868+196.08512+250.71984</f>
        <v>820.69000999999992</v>
      </c>
      <c r="F58" s="221">
        <f t="shared" si="0"/>
        <v>104.84120999999993</v>
      </c>
      <c r="G58" s="243">
        <f t="shared" si="1"/>
        <v>0.14645719878275965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v>1.773525</v>
      </c>
      <c r="E60" s="221">
        <f>0.295+0.65738+0.63215+1.00579</f>
        <v>2.5903200000000002</v>
      </c>
      <c r="F60" s="221">
        <f t="shared" si="0"/>
        <v>0.81679500000000016</v>
      </c>
      <c r="G60" s="243">
        <f t="shared" si="1"/>
        <v>0.46054890683807681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0</v>
      </c>
      <c r="E61" s="221">
        <v>0</v>
      </c>
      <c r="F61" s="221">
        <f t="shared" si="0"/>
        <v>0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380.39000000000004</v>
      </c>
      <c r="E62" s="221">
        <f>E63+E64+E65+E66+E67</f>
        <v>392.35989000000006</v>
      </c>
      <c r="F62" s="221">
        <f t="shared" si="0"/>
        <v>11.969890000000021</v>
      </c>
      <c r="G62" s="243">
        <f t="shared" si="1"/>
        <v>3.146741502142536E-2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v>369</v>
      </c>
      <c r="E64" s="221">
        <f>104.5843+74.62091+87.49912+105.21239</f>
        <v>371.91672000000005</v>
      </c>
      <c r="F64" s="221">
        <f t="shared" si="0"/>
        <v>2.9167200000000548</v>
      </c>
      <c r="G64" s="243">
        <f t="shared" si="1"/>
        <v>7.9043902439026592E-3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v>1.6</v>
      </c>
      <c r="E66" s="221">
        <f>0.5209+0.36825+0.41207+0.51895</f>
        <v>1.8201700000000001</v>
      </c>
      <c r="F66" s="221">
        <f t="shared" si="0"/>
        <v>0.22016999999999998</v>
      </c>
      <c r="G66" s="243">
        <f t="shared" si="1"/>
        <v>0.13760624999999993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v>9.7899999999999991</v>
      </c>
      <c r="E67" s="221">
        <f>2.62574+2.52184+5.97049+7.50493</f>
        <v>18.622999999999998</v>
      </c>
      <c r="F67" s="221">
        <f t="shared" si="0"/>
        <v>8.8329999999999984</v>
      </c>
      <c r="G67" s="243">
        <f t="shared" si="1"/>
        <v>0.90224719101123596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v>44.2</v>
      </c>
      <c r="E68" s="221">
        <f>9.91221+9.25005+9.73935+16.60418</f>
        <v>45.505789999999998</v>
      </c>
      <c r="F68" s="221">
        <f t="shared" si="0"/>
        <v>1.3057899999999947</v>
      </c>
      <c r="G68" s="243">
        <f t="shared" si="1"/>
        <v>2.9542760180995442E-2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v>10.61</v>
      </c>
      <c r="E69" s="221">
        <f>2.87749+2.90593+2.91308+3.01539</f>
        <v>11.71189</v>
      </c>
      <c r="F69" s="221">
        <f t="shared" si="0"/>
        <v>1.1018900000000009</v>
      </c>
      <c r="G69" s="243">
        <f t="shared" si="1"/>
        <v>0.10385391140433553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0.02</v>
      </c>
      <c r="E70" s="221">
        <f>E71+E72</f>
        <v>9.11E-3</v>
      </c>
      <c r="F70" s="221">
        <f t="shared" si="0"/>
        <v>-1.089E-2</v>
      </c>
      <c r="G70" s="243">
        <f t="shared" si="1"/>
        <v>-0.54449999999999998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v>0.02</v>
      </c>
      <c r="E72" s="221">
        <f>0.00251+0.00232+0.00215+0.00213</f>
        <v>9.11E-3</v>
      </c>
      <c r="F72" s="221">
        <f t="shared" si="0"/>
        <v>-1.089E-2</v>
      </c>
      <c r="G72" s="243">
        <f t="shared" si="1"/>
        <v>-0.54449999999999998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42.75</v>
      </c>
      <c r="E73" s="221">
        <f>E74+E75+E76</f>
        <v>16.372609999999998</v>
      </c>
      <c r="F73" s="221">
        <f t="shared" si="0"/>
        <v>-26.377390000000002</v>
      </c>
      <c r="G73" s="243">
        <f t="shared" si="1"/>
        <v>-0.61701497076023393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v>42.21</v>
      </c>
      <c r="E74" s="221">
        <f>3.68211+4.0335+3.86796+4.24865</f>
        <v>15.83222</v>
      </c>
      <c r="F74" s="221">
        <f t="shared" si="0"/>
        <v>-26.377780000000001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v>0.1</v>
      </c>
      <c r="E75" s="221">
        <f>0.024+0.036+0.05581+0.06</f>
        <v>0.17580999999999999</v>
      </c>
      <c r="F75" s="221">
        <f t="shared" si="0"/>
        <v>7.5809999999999989E-2</v>
      </c>
      <c r="G75" s="243">
        <f t="shared" si="1"/>
        <v>0.75809999999999977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0.44</v>
      </c>
      <c r="E76" s="231">
        <f>0.03333+0.08375+0.10333+0.14417</f>
        <v>0.36458000000000002</v>
      </c>
      <c r="F76" s="231">
        <f t="shared" si="0"/>
        <v>-7.5419999999999987E-2</v>
      </c>
      <c r="G76" s="245">
        <f t="shared" si="1"/>
        <v>-0.17140909090909084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214.01999999999998</v>
      </c>
      <c r="E77" s="223">
        <f>E78+E79+E80</f>
        <v>147.07121000000001</v>
      </c>
      <c r="F77" s="223">
        <f t="shared" si="0"/>
        <v>-66.948789999999974</v>
      </c>
      <c r="G77" s="244">
        <f t="shared" si="1"/>
        <v>-0.3128155779833659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1.32</v>
      </c>
      <c r="E78" s="224">
        <v>1.7883199999999999</v>
      </c>
      <c r="F78" s="221">
        <f t="shared" si="0"/>
        <v>0.46831999999999985</v>
      </c>
      <c r="G78" s="243">
        <f t="shared" si="1"/>
        <v>0.35478787878787865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v>212.7</v>
      </c>
      <c r="E79" s="221">
        <f>E68+E69+E70+E73</f>
        <v>73.599400000000003</v>
      </c>
      <c r="F79" s="221">
        <f t="shared" si="0"/>
        <v>-139.10059999999999</v>
      </c>
      <c r="G79" s="243">
        <f t="shared" si="1"/>
        <v>-0.65397555242125049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f>63.063+8.62049</f>
        <v>71.683490000000006</v>
      </c>
      <c r="F80" s="241">
        <f t="shared" si="0"/>
        <v>71.683490000000006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D23-D38+0.01</f>
        <v>30.269348800000227</v>
      </c>
      <c r="E81" s="223">
        <f>E23-E38</f>
        <v>168.45184000000017</v>
      </c>
      <c r="F81" s="226">
        <f t="shared" si="0"/>
        <v>138.18249119999996</v>
      </c>
      <c r="G81" s="244">
        <f t="shared" si="1"/>
        <v>4.565096266623315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D32-D47+0.01</f>
        <v>30.267675000000292</v>
      </c>
      <c r="E90" s="221">
        <f>E32-E47</f>
        <v>168.40355</v>
      </c>
      <c r="F90" s="221">
        <f t="shared" si="2"/>
        <v>138.13587499999971</v>
      </c>
      <c r="G90" s="243">
        <f>E90/D90-100%</f>
        <v>4.5638085845707792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1.6737999999999476E-3</v>
      </c>
      <c r="E95" s="221">
        <f>E37-E52</f>
        <v>4.829E-2</v>
      </c>
      <c r="F95" s="221">
        <f t="shared" si="2"/>
        <v>4.6616200000000052E-2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2.379999999999999</v>
      </c>
      <c r="E96" s="221">
        <f>E97-E103</f>
        <v>-66.848596000000001</v>
      </c>
      <c r="F96" s="221">
        <f t="shared" si="2"/>
        <v>-69.228595999999996</v>
      </c>
      <c r="G96" s="243">
        <f>E96/D96-100%</f>
        <v>-29.087645378151272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v>21.33</v>
      </c>
      <c r="E97" s="229">
        <f>2.81401+9.70505+33.48382+9.59465+E99+E100</f>
        <v>71.516990000000007</v>
      </c>
      <c r="F97" s="221">
        <f t="shared" si="2"/>
        <v>50.186990000000009</v>
      </c>
      <c r="G97" s="243">
        <f>E97/D97-100%</f>
        <v>2.3528827941865922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0.65</v>
      </c>
      <c r="E99" s="229"/>
      <c r="F99" s="221">
        <f t="shared" si="2"/>
        <v>-0.65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8.7100000000000009</v>
      </c>
      <c r="E100" s="229">
        <f>E101</f>
        <v>15.919459999999999</v>
      </c>
      <c r="F100" s="221">
        <f t="shared" si="2"/>
        <v>7.2094599999999982</v>
      </c>
      <c r="G100" s="243">
        <f t="shared" ref="G100:G109" si="3">E100/D100-100%</f>
        <v>0.82772215843857611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8.7100000000000009</v>
      </c>
      <c r="E101" s="229">
        <f>0.05402+8+0.0015+2.19014+5.6738</f>
        <v>15.919459999999999</v>
      </c>
      <c r="F101" s="221">
        <f t="shared" si="2"/>
        <v>7.2094599999999982</v>
      </c>
      <c r="G101" s="243">
        <f t="shared" si="3"/>
        <v>0.82772215843857611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v>14.11</v>
      </c>
      <c r="E102" s="229">
        <f>E97-E100</f>
        <v>55.597530000000006</v>
      </c>
      <c r="F102" s="221">
        <f t="shared" si="2"/>
        <v>41.487530000000007</v>
      </c>
      <c r="G102" s="243">
        <f t="shared" si="3"/>
        <v>2.9402927002126158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D104+D105+D106+D108</f>
        <v>18.95</v>
      </c>
      <c r="E103" s="229">
        <f>7.52376+5.92514+34.12002+9.382+E106+E105</f>
        <v>138.36558600000001</v>
      </c>
      <c r="F103" s="221">
        <f t="shared" si="2"/>
        <v>119.415586</v>
      </c>
      <c r="G103" s="243">
        <f t="shared" si="3"/>
        <v>6.3016140369393145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v>0.68</v>
      </c>
      <c r="E104" s="229">
        <f>0.20062+0.55692+0.2201+0.28608</f>
        <v>1.26372</v>
      </c>
      <c r="F104" s="221">
        <f t="shared" si="2"/>
        <v>0.58371999999999991</v>
      </c>
      <c r="G104" s="243">
        <f t="shared" si="3"/>
        <v>0.85841176470588221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v>0</v>
      </c>
      <c r="E105" s="229">
        <v>53.828665999999998</v>
      </c>
      <c r="F105" s="221">
        <f t="shared" si="2"/>
        <v>53.828665999999998</v>
      </c>
      <c r="G105" s="243">
        <v>0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13.27</v>
      </c>
      <c r="E106" s="229">
        <f>E107</f>
        <v>27.585999999999999</v>
      </c>
      <c r="F106" s="221">
        <f t="shared" si="2"/>
        <v>14.315999999999999</v>
      </c>
      <c r="G106" s="243">
        <f t="shared" si="3"/>
        <v>1.0788244159758853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13.27</v>
      </c>
      <c r="E107" s="229">
        <v>27.585999999999999</v>
      </c>
      <c r="F107" s="221">
        <f t="shared" si="2"/>
        <v>14.315999999999999</v>
      </c>
      <c r="G107" s="243">
        <f t="shared" si="3"/>
        <v>1.0788244159758853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9">
        <v>5</v>
      </c>
      <c r="E108" s="229">
        <f>E103-E104-E105-E106</f>
        <v>55.687200000000004</v>
      </c>
      <c r="F108" s="221">
        <f t="shared" si="2"/>
        <v>50.687200000000004</v>
      </c>
      <c r="G108" s="243">
        <f t="shared" si="3"/>
        <v>10.137440000000002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67">
        <f>D81+D96</f>
        <v>32.649348800000226</v>
      </c>
      <c r="E109" s="221">
        <f>E81+E96</f>
        <v>101.60324400000017</v>
      </c>
      <c r="F109" s="221">
        <f t="shared" si="2"/>
        <v>68.953895199999948</v>
      </c>
      <c r="G109" s="243">
        <f t="shared" si="3"/>
        <v>2.1119531547900112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</f>
        <v>30.267675000000292</v>
      </c>
      <c r="E118" s="221">
        <f>E90+E96</f>
        <v>101.554954</v>
      </c>
      <c r="F118" s="221">
        <f t="shared" si="2"/>
        <v>71.2872789999997</v>
      </c>
      <c r="G118" s="243">
        <f>E118/D118-100%</f>
        <v>2.3552281105172108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D95+D96</f>
        <v>2.3816737999999988</v>
      </c>
      <c r="E123" s="221">
        <f>E95</f>
        <v>4.829E-2</v>
      </c>
      <c r="F123" s="221">
        <f t="shared" si="2"/>
        <v>-2.3333837999999987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6.5298697600000581</v>
      </c>
      <c r="E124" s="221">
        <f>E125+E129+E130+E131+E132+E133+E134+E135+E138</f>
        <v>20.320648800000001</v>
      </c>
      <c r="F124" s="221">
        <f t="shared" si="2"/>
        <v>13.790779039999943</v>
      </c>
      <c r="G124" s="243">
        <f>E124/D124-100%</f>
        <v>2.1119531547900001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</f>
        <v>6.0535350000000587</v>
      </c>
      <c r="E133" s="229">
        <f>E118*20%</f>
        <v>20.310990799999999</v>
      </c>
      <c r="F133" s="221">
        <f t="shared" si="2"/>
        <v>14.25745579999994</v>
      </c>
      <c r="G133" s="243">
        <f>E133/D133-100%</f>
        <v>2.3552281105172104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</f>
        <v>0.4763347599999998</v>
      </c>
      <c r="E138" s="221">
        <f>E123*20%</f>
        <v>9.6579999999999999E-3</v>
      </c>
      <c r="F138" s="221">
        <f t="shared" si="2"/>
        <v>-0.4666767599999998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24.224140000000236</v>
      </c>
      <c r="E139" s="221">
        <f>E148</f>
        <v>81.282595200000173</v>
      </c>
      <c r="F139" s="221">
        <f t="shared" si="2"/>
        <v>57.058455199999941</v>
      </c>
      <c r="G139" s="243">
        <f>E139/D139-100%</f>
        <v>2.3554378070800195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D118-D133+0.01</f>
        <v>24.224140000000236</v>
      </c>
      <c r="E148" s="221">
        <f>E109-E124</f>
        <v>81.282595200000173</v>
      </c>
      <c r="F148" s="221">
        <f t="shared" si="2"/>
        <v>57.058455199999941</v>
      </c>
      <c r="G148" s="243">
        <f>E148/D148-100%</f>
        <v>2.3554378070800195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24.224140000000236</v>
      </c>
      <c r="E154" s="221">
        <f>E155+E156+E157+E158</f>
        <v>81.282595200000173</v>
      </c>
      <c r="F154" s="221">
        <f t="shared" ref="F154:F161" si="5">E154-D154</f>
        <v>57.058455199999941</v>
      </c>
      <c r="G154" s="243">
        <f t="shared" ref="G154:G160" si="6">E154/D154-100%</f>
        <v>2.3554378070800195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7.28</v>
      </c>
      <c r="E155" s="229">
        <v>16.342870000000001</v>
      </c>
      <c r="F155" s="221">
        <f t="shared" si="5"/>
        <v>9.0628700000000002</v>
      </c>
      <c r="G155" s="243">
        <f t="shared" si="6"/>
        <v>1.2448997252747254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16.944140000000235</v>
      </c>
      <c r="E158" s="231">
        <f>E139-E155</f>
        <v>64.939725200000169</v>
      </c>
      <c r="F158" s="241">
        <f t="shared" si="5"/>
        <v>47.995585199999937</v>
      </c>
      <c r="G158" s="259">
        <f>E158/D158-100%</f>
        <v>2.8325772331909005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</f>
        <v>43.259348800000225</v>
      </c>
      <c r="E160" s="221">
        <f>E109+E105+E69</f>
        <v>167.1438000000002</v>
      </c>
      <c r="F160" s="221">
        <f t="shared" si="5"/>
        <v>123.88445119999997</v>
      </c>
      <c r="G160" s="243">
        <f t="shared" si="6"/>
        <v>2.8637613518583369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7" t="s">
        <v>428</v>
      </c>
      <c r="B166" s="378"/>
      <c r="C166" s="378"/>
      <c r="D166" s="378"/>
      <c r="E166" s="378"/>
      <c r="F166" s="378"/>
      <c r="G166" s="378"/>
      <c r="H166" s="379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1677.86</v>
      </c>
      <c r="E167" s="226">
        <v>1818.43</v>
      </c>
      <c r="F167" s="226">
        <f t="shared" ref="F167:F230" si="7">E167-D167</f>
        <v>140.57000000000016</v>
      </c>
      <c r="G167" s="261">
        <f>E167/D167-100%</f>
        <v>8.3779337966219058E-2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1676.664</v>
      </c>
      <c r="E176" s="221">
        <v>1811.3079256599999</v>
      </c>
      <c r="F176" s="221">
        <f t="shared" si="7"/>
        <v>134.64392565999992</v>
      </c>
      <c r="G176" s="243">
        <f>E176/D176-100%</f>
        <v>8.0304655947762926E-2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v>1.1942299999999999</v>
      </c>
      <c r="E184" s="221">
        <v>6.7076904300000004</v>
      </c>
      <c r="F184" s="221">
        <f t="shared" si="7"/>
        <v>5.5134604300000003</v>
      </c>
      <c r="G184" s="243">
        <f>E184/D184-100%</f>
        <v>4.6167492275357356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1510.8276000000003</v>
      </c>
      <c r="E185" s="221">
        <v>1591.65</v>
      </c>
      <c r="F185" s="221">
        <f t="shared" si="7"/>
        <v>80.822399999999789</v>
      </c>
      <c r="G185" s="243">
        <f>E185/D185-100%</f>
        <v>5.3495448454873085E-2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953.65200000000004</v>
      </c>
      <c r="E187" s="221">
        <f>E188+E189</f>
        <v>1004.51826261</v>
      </c>
      <c r="F187" s="221">
        <f t="shared" si="7"/>
        <v>50.866262609999922</v>
      </c>
      <c r="G187" s="243">
        <f>E187/D187-100%</f>
        <v>5.3338390324772389E-2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953.65200000000004</v>
      </c>
      <c r="E188" s="221">
        <v>1004.51826261</v>
      </c>
      <c r="F188" s="221">
        <f t="shared" si="7"/>
        <v>50.866262609999922</v>
      </c>
      <c r="G188" s="243">
        <f>E188/D188-100%</f>
        <v>5.3338390324772389E-2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/>
      <c r="E189" s="221">
        <v>0</v>
      </c>
      <c r="F189" s="221">
        <f>E189-D189</f>
        <v>0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445.5</v>
      </c>
      <c r="E192" s="221">
        <v>448.73802899999998</v>
      </c>
      <c r="F192" s="221">
        <f t="shared" si="7"/>
        <v>3.2380289999999832</v>
      </c>
      <c r="G192" s="243">
        <f>E192/D192-100%</f>
        <v>7.2683030303029028E-3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1">
        <v>32.4</v>
      </c>
      <c r="E194" s="221">
        <v>32.210701</v>
      </c>
      <c r="F194" s="221">
        <f t="shared" si="7"/>
        <v>-0.18929899999999833</v>
      </c>
      <c r="G194" s="243">
        <f t="shared" ref="G194:G200" si="10">E194/D194-100%</f>
        <v>-5.8425617283950348E-3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1">
        <v>10.51042</v>
      </c>
      <c r="E195" s="221">
        <v>9.5336692299999992</v>
      </c>
      <c r="F195" s="221">
        <f t="shared" si="7"/>
        <v>-0.97675077000000066</v>
      </c>
      <c r="G195" s="243">
        <f t="shared" si="10"/>
        <v>-9.2931659248631449E-2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v>52.531580000000005</v>
      </c>
      <c r="E196" s="229">
        <f>61.137986-E195</f>
        <v>51.604316769999997</v>
      </c>
      <c r="F196" s="221">
        <f t="shared" si="7"/>
        <v>-0.92726323000000832</v>
      </c>
      <c r="G196" s="243">
        <f t="shared" si="10"/>
        <v>-1.7651538940957168E-2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1">
        <v>9.9909999999999997</v>
      </c>
      <c r="E197" s="221">
        <v>7.96</v>
      </c>
      <c r="F197" s="221">
        <f t="shared" si="7"/>
        <v>-2.0309999999999997</v>
      </c>
      <c r="G197" s="243">
        <f t="shared" si="10"/>
        <v>-0.20328295465919322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1">
        <v>3.4527999999999999</v>
      </c>
      <c r="E198" s="221">
        <f>7.61472684+0.396668</f>
        <v>8.0113948400000012</v>
      </c>
      <c r="F198" s="221">
        <f t="shared" si="7"/>
        <v>4.5585948400000014</v>
      </c>
      <c r="G198" s="243">
        <f t="shared" si="10"/>
        <v>1.3202603220574609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1">
        <v>4.2988</v>
      </c>
      <c r="E199" s="221">
        <v>1.984</v>
      </c>
      <c r="F199" s="221">
        <f t="shared" si="7"/>
        <v>-2.3148</v>
      </c>
      <c r="G199" s="243">
        <f t="shared" si="10"/>
        <v>-0.53847585372662143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1">
        <v>9.6000000000000002E-2</v>
      </c>
      <c r="E200" s="221">
        <v>0.1968</v>
      </c>
      <c r="F200" s="221">
        <f t="shared" si="7"/>
        <v>0.1008</v>
      </c>
      <c r="G200" s="243">
        <f t="shared" si="10"/>
        <v>1.0499999999999998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8.3860000000002515</v>
      </c>
      <c r="E202" s="221">
        <f>E185-E187-E192-E194-E195-E196-E199-E200-E198</f>
        <v>34.852826550000138</v>
      </c>
      <c r="F202" s="221">
        <f t="shared" si="7"/>
        <v>26.466826549999887</v>
      </c>
      <c r="G202" s="243">
        <f>E202/D202-100%</f>
        <v>3.1560728058668133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1.44</v>
      </c>
      <c r="E203" s="221">
        <v>1.47</v>
      </c>
      <c r="F203" s="221">
        <f t="shared" ref="F203:F209" si="11">E203-D203</f>
        <v>3.0000000000000027E-2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1">
        <v>1.44</v>
      </c>
      <c r="E204" s="221">
        <v>1.46</v>
      </c>
      <c r="F204" s="221">
        <f t="shared" si="11"/>
        <v>2.0000000000000018E-2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11.38</v>
      </c>
      <c r="E210" s="221">
        <f>E211+E218+E219</f>
        <v>8.2034479999999999</v>
      </c>
      <c r="F210" s="221">
        <f t="shared" si="7"/>
        <v>-3.1765520000000009</v>
      </c>
      <c r="G210" s="243">
        <f>E210/D210-100%</f>
        <v>-0.27913462214411255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v>11.38</v>
      </c>
      <c r="E211" s="221">
        <f>E212+E213+E214+E215+E216+E217</f>
        <v>8.2034479999999999</v>
      </c>
      <c r="F211" s="221">
        <f t="shared" si="7"/>
        <v>-3.1765520000000009</v>
      </c>
      <c r="G211" s="243">
        <f>E211/D211-100%</f>
        <v>-0.27913462214411255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5.0599999999999996</v>
      </c>
      <c r="E213" s="221">
        <f>3.5099+1.416</f>
        <v>4.9259000000000004</v>
      </c>
      <c r="F213" s="221">
        <f t="shared" si="7"/>
        <v>-0.13409999999999922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v>6.31</v>
      </c>
      <c r="E215" s="221">
        <f>8.203448-E213</f>
        <v>3.2775479999999995</v>
      </c>
      <c r="F215" s="221">
        <f t="shared" si="7"/>
        <v>-3.0324520000000001</v>
      </c>
      <c r="G215" s="243">
        <f>E215/D215-100%</f>
        <v>-0.48057876386687803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f>D223+D224+D228+D229+D232+D233+D234</f>
        <v>0</v>
      </c>
      <c r="E222" s="221">
        <v>0</v>
      </c>
      <c r="F222" s="221">
        <f t="shared" si="7"/>
        <v>0</v>
      </c>
      <c r="G222" s="243" t="s">
        <v>419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/>
      <c r="E224" s="221">
        <v>0</v>
      </c>
      <c r="F224" s="221">
        <f t="shared" si="7"/>
        <v>0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/>
      <c r="E234" s="221">
        <f>E222</f>
        <v>0</v>
      </c>
      <c r="F234" s="221">
        <f t="shared" ref="F234:F294" si="12">E234-D234</f>
        <v>0</v>
      </c>
      <c r="G234" s="243" t="s">
        <v>419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f>D236+D240+D241</f>
        <v>0</v>
      </c>
      <c r="E235" s="221">
        <v>222.24219199999999</v>
      </c>
      <c r="F235" s="221">
        <f t="shared" si="12"/>
        <v>222.24219199999999</v>
      </c>
      <c r="G235" s="243" t="s">
        <v>419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f>D237+D238+D239</f>
        <v>0</v>
      </c>
      <c r="E236" s="221">
        <v>0</v>
      </c>
      <c r="F236" s="221">
        <f t="shared" si="12"/>
        <v>0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/>
      <c r="E237" s="221">
        <v>0</v>
      </c>
      <c r="F237" s="221">
        <f t="shared" si="12"/>
        <v>0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10" s="25" customFormat="1" x14ac:dyDescent="0.25">
      <c r="A241" s="146" t="s">
        <v>552</v>
      </c>
      <c r="B241" s="31" t="s">
        <v>553</v>
      </c>
      <c r="C241" s="147" t="s">
        <v>846</v>
      </c>
      <c r="D241" s="224">
        <v>0</v>
      </c>
      <c r="E241" s="221">
        <f>E235</f>
        <v>222.24219199999999</v>
      </c>
      <c r="F241" s="221">
        <f t="shared" si="12"/>
        <v>222.24219199999999</v>
      </c>
      <c r="G241" s="243" t="s">
        <v>419</v>
      </c>
      <c r="H241" s="69"/>
      <c r="I241" s="24"/>
    </row>
    <row r="242" spans="1:10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167.0323999999996</v>
      </c>
      <c r="E242" s="221">
        <f>E167-E185</f>
        <v>226.77999999999997</v>
      </c>
      <c r="F242" s="221">
        <f t="shared" si="12"/>
        <v>59.747600000000375</v>
      </c>
      <c r="G242" s="243">
        <f>E242/D242-100%</f>
        <v>0.35770066166803871</v>
      </c>
      <c r="H242" s="69"/>
      <c r="I242" s="24"/>
    </row>
    <row r="243" spans="1:10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-9.9400000000000013</v>
      </c>
      <c r="E243" s="221">
        <f>E203-E210</f>
        <v>-6.7334480000000001</v>
      </c>
      <c r="F243" s="221">
        <f t="shared" si="12"/>
        <v>3.2065520000000012</v>
      </c>
      <c r="G243" s="243">
        <f>E243/D243-100%</f>
        <v>-0.32259074446680092</v>
      </c>
      <c r="H243" s="69"/>
      <c r="I243" s="24"/>
    </row>
    <row r="244" spans="1:10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-9.9400000000000013</v>
      </c>
      <c r="E244" s="221">
        <f>E203-E210</f>
        <v>-6.7334480000000001</v>
      </c>
      <c r="F244" s="221">
        <f t="shared" si="12"/>
        <v>3.2065520000000012</v>
      </c>
      <c r="G244" s="243">
        <f>E244/D244-100%</f>
        <v>-0.32259074446680092</v>
      </c>
      <c r="H244" s="69"/>
      <c r="I244" s="24"/>
    </row>
    <row r="245" spans="1:10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10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0</v>
      </c>
      <c r="E246" s="221">
        <f>E222-E235</f>
        <v>-222.24219199999999</v>
      </c>
      <c r="F246" s="221">
        <f t="shared" si="12"/>
        <v>-222.24219199999999</v>
      </c>
      <c r="G246" s="243" t="s">
        <v>419</v>
      </c>
      <c r="H246" s="69"/>
      <c r="I246" s="24"/>
    </row>
    <row r="247" spans="1:10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0</v>
      </c>
      <c r="E247" s="221">
        <f>E225-E237</f>
        <v>0</v>
      </c>
      <c r="F247" s="221">
        <f t="shared" si="12"/>
        <v>0</v>
      </c>
      <c r="G247" s="243" t="s">
        <v>419</v>
      </c>
      <c r="H247" s="69"/>
      <c r="I247" s="24"/>
    </row>
    <row r="248" spans="1:10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10" s="25" customFormat="1" x14ac:dyDescent="0.25">
      <c r="A249" s="146" t="s">
        <v>568</v>
      </c>
      <c r="B249" s="37" t="s">
        <v>569</v>
      </c>
      <c r="C249" s="147" t="s">
        <v>846</v>
      </c>
      <c r="D249" s="224">
        <v>-169</v>
      </c>
      <c r="E249" s="221">
        <v>0</v>
      </c>
      <c r="F249" s="221">
        <f t="shared" si="12"/>
        <v>169</v>
      </c>
      <c r="G249" s="243" t="s">
        <v>419</v>
      </c>
      <c r="H249" s="69"/>
      <c r="I249" s="24"/>
    </row>
    <row r="250" spans="1:10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-11.9076000000004</v>
      </c>
      <c r="E250" s="221">
        <f>E242+E243+E246+E249</f>
        <v>-2.1956400000000258</v>
      </c>
      <c r="F250" s="221">
        <f t="shared" si="12"/>
        <v>9.7119600000003743</v>
      </c>
      <c r="G250" s="243">
        <f>E250/D250-100%</f>
        <v>-0.81561019852867478</v>
      </c>
      <c r="H250" s="69"/>
      <c r="I250" s="24"/>
    </row>
    <row r="251" spans="1:10" s="25" customFormat="1" x14ac:dyDescent="0.25">
      <c r="A251" s="146" t="s">
        <v>572</v>
      </c>
      <c r="B251" s="37" t="s">
        <v>573</v>
      </c>
      <c r="C251" s="147" t="s">
        <v>846</v>
      </c>
      <c r="D251" s="224">
        <v>9.93</v>
      </c>
      <c r="E251" s="221">
        <v>9.9303899999999992</v>
      </c>
      <c r="F251" s="221">
        <f t="shared" si="12"/>
        <v>3.8999999999944635E-4</v>
      </c>
      <c r="G251" s="243">
        <f>E251/D251-100%</f>
        <v>3.9274924471310868E-5</v>
      </c>
      <c r="H251" s="69"/>
      <c r="I251" s="24"/>
    </row>
    <row r="252" spans="1:10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v>11.23</v>
      </c>
      <c r="E252" s="231">
        <f>E250+E251</f>
        <v>7.7347499999999734</v>
      </c>
      <c r="F252" s="241">
        <f t="shared" si="12"/>
        <v>-3.4952500000000271</v>
      </c>
      <c r="G252" s="245">
        <f>E252/D252-100%</f>
        <v>-0.3112422083704387</v>
      </c>
      <c r="H252" s="71"/>
      <c r="I252" s="24"/>
      <c r="J252" s="268"/>
    </row>
    <row r="253" spans="1:10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10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115.28504000000001</v>
      </c>
      <c r="E254" s="221">
        <v>110.75490000000001</v>
      </c>
      <c r="F254" s="221">
        <f t="shared" si="12"/>
        <v>-4.5301400000000029</v>
      </c>
      <c r="G254" s="243">
        <f>E254/D254-100%</f>
        <v>-3.929512450184347E-2</v>
      </c>
      <c r="H254" s="69"/>
      <c r="I254" s="24"/>
    </row>
    <row r="255" spans="1:10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10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105.248</v>
      </c>
      <c r="E271" s="221">
        <v>101.2</v>
      </c>
      <c r="F271" s="221">
        <f t="shared" si="12"/>
        <v>-4.0480000000000018</v>
      </c>
      <c r="G271" s="243">
        <f>E271/D271-100%</f>
        <v>-3.8461538461538436E-2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v>10.037039999999996</v>
      </c>
      <c r="E281" s="221">
        <f>E254-E271</f>
        <v>9.5549000000000035</v>
      </c>
      <c r="F281" s="221">
        <f t="shared" si="12"/>
        <v>-0.48213999999999224</v>
      </c>
      <c r="G281" s="243">
        <f>E281/D281-100%</f>
        <v>-4.8036074380493843E-2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48.515999999999998</v>
      </c>
      <c r="E283" s="221">
        <v>92.905094539999993</v>
      </c>
      <c r="F283" s="221">
        <f t="shared" si="12"/>
        <v>44.389094539999995</v>
      </c>
      <c r="G283" s="243">
        <f>E283/D283-100%</f>
        <v>0.91493722771869068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4.1703999999999999</v>
      </c>
      <c r="E286" s="221">
        <v>52</v>
      </c>
      <c r="F286" s="221">
        <f t="shared" si="12"/>
        <v>47.829599999999999</v>
      </c>
      <c r="G286" s="243">
        <f>E286/D286-100%</f>
        <v>11.468827930174564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>
        <v>3.9623999999999997</v>
      </c>
      <c r="E287" s="221">
        <v>50.78</v>
      </c>
      <c r="F287" s="221">
        <f t="shared" si="12"/>
        <v>46.817599999999999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0.20800000000000002</v>
      </c>
      <c r="E289" s="221">
        <v>0.19800000000000001</v>
      </c>
      <c r="F289" s="221">
        <f t="shared" si="12"/>
        <v>-1.0000000000000009E-2</v>
      </c>
      <c r="G289" s="243">
        <f>E289/D289-100%</f>
        <v>-4.8076923076923128E-2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1.04</v>
      </c>
      <c r="E293" s="221">
        <v>16.04199238</v>
      </c>
      <c r="F293" s="221">
        <f t="shared" si="12"/>
        <v>15.001992380000001</v>
      </c>
      <c r="G293" s="243">
        <f>E293/D293-100%</f>
        <v>14.424992673076922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14.07</v>
      </c>
      <c r="E297" s="221">
        <v>13.534000000000001</v>
      </c>
      <c r="F297" s="221">
        <f t="shared" si="13"/>
        <v>-0.53599999999999959</v>
      </c>
      <c r="G297" s="243">
        <f>E297/D297-100%</f>
        <v>-3.8095238095238071E-2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v>13.58</v>
      </c>
      <c r="E303" s="224">
        <f>E283-E286-E293-E297</f>
        <v>11.329102159999993</v>
      </c>
      <c r="F303" s="221">
        <f t="shared" si="13"/>
        <v>-2.2508978400000075</v>
      </c>
      <c r="G303" s="243">
        <f>E303/D303-100%</f>
        <v>-0.16575094550810066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1.0004005752103569</v>
      </c>
      <c r="E305" s="243">
        <f>E313</f>
        <v>0.98944223138569332</v>
      </c>
      <c r="F305" s="243">
        <f t="shared" si="13"/>
        <v>-1.0958343824663541E-2</v>
      </c>
      <c r="G305" s="243">
        <f>E305/D305-100%</f>
        <v>-1.0953955941458093E-2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1.0004005752103569</v>
      </c>
      <c r="E313" s="243">
        <f>E167/(E23*1.2)</f>
        <v>0.98944223138569332</v>
      </c>
      <c r="F313" s="243">
        <f t="shared" si="13"/>
        <v>-1.0958343824663541E-2</v>
      </c>
      <c r="G313" s="243">
        <f>E313/D313-100%</f>
        <v>-1.0953955941458093E-2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7" t="s">
        <v>672</v>
      </c>
      <c r="B318" s="378"/>
      <c r="C318" s="378"/>
      <c r="D318" s="378"/>
      <c r="E318" s="378"/>
      <c r="F318" s="378"/>
      <c r="G318" s="378"/>
      <c r="H318" s="379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386.12</v>
      </c>
      <c r="E352" s="221">
        <v>379.63</v>
      </c>
      <c r="F352" s="221">
        <f>E352-D352</f>
        <v>-6.4900000000000091</v>
      </c>
      <c r="G352" s="243">
        <f>E352/D352-100%</f>
        <v>-1.6808246141096106E-2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D23-D55-D64-D66</f>
        <v>311.20799999999997</v>
      </c>
      <c r="E354" s="221">
        <f>E32-E55-E64-E66+17.46578-20.7064-0.11</f>
        <v>333.33745999999985</v>
      </c>
      <c r="F354" s="221">
        <f>E354-D354</f>
        <v>22.129459999999881</v>
      </c>
      <c r="G354" s="243">
        <f>E354/D354-100%</f>
        <v>7.1108261998405808E-2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36</v>
      </c>
      <c r="E367" s="266">
        <v>44</v>
      </c>
      <c r="F367" s="231">
        <f>E367-D367</f>
        <v>8</v>
      </c>
      <c r="G367" s="245" t="s">
        <v>419</v>
      </c>
      <c r="H367" s="237"/>
    </row>
    <row r="368" spans="1:9" x14ac:dyDescent="0.25">
      <c r="A368" s="380" t="s">
        <v>766</v>
      </c>
      <c r="B368" s="381"/>
      <c r="C368" s="381"/>
      <c r="D368" s="381"/>
      <c r="E368" s="381"/>
      <c r="F368" s="381"/>
      <c r="G368" s="381"/>
      <c r="H368" s="382"/>
    </row>
    <row r="369" spans="1:8" ht="16.5" thickBot="1" x14ac:dyDescent="0.3">
      <c r="A369" s="383"/>
      <c r="B369" s="384"/>
      <c r="C369" s="384"/>
      <c r="D369" s="384"/>
      <c r="E369" s="384"/>
      <c r="F369" s="384"/>
      <c r="G369" s="384"/>
      <c r="H369" s="385"/>
    </row>
    <row r="370" spans="1:8" ht="67.5" customHeight="1" x14ac:dyDescent="0.25">
      <c r="A370" s="362" t="s">
        <v>148</v>
      </c>
      <c r="B370" s="364" t="s">
        <v>149</v>
      </c>
      <c r="C370" s="366" t="s">
        <v>247</v>
      </c>
      <c r="D370" s="368" t="str">
        <f>D19</f>
        <v>Отчетный 2024 год</v>
      </c>
      <c r="E370" s="369"/>
      <c r="F370" s="370" t="s">
        <v>834</v>
      </c>
      <c r="G370" s="369"/>
      <c r="H370" s="371" t="s">
        <v>7</v>
      </c>
    </row>
    <row r="371" spans="1:8" ht="47.25" x14ac:dyDescent="0.25">
      <c r="A371" s="363"/>
      <c r="B371" s="365"/>
      <c r="C371" s="367"/>
      <c r="D371" s="138" t="str">
        <f>D20</f>
        <v xml:space="preserve">План </v>
      </c>
      <c r="E371" s="139" t="str">
        <f>E20</f>
        <v>Факт</v>
      </c>
      <c r="F371" s="139" t="s">
        <v>828</v>
      </c>
      <c r="G371" s="138" t="s">
        <v>826</v>
      </c>
      <c r="H371" s="372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88" t="s">
        <v>767</v>
      </c>
      <c r="B373" s="389"/>
      <c r="C373" s="147" t="s">
        <v>846</v>
      </c>
      <c r="D373" s="225">
        <f>D374+D431</f>
        <v>7.28</v>
      </c>
      <c r="E373" s="228">
        <f>E374+E431</f>
        <v>16.342873000000001</v>
      </c>
      <c r="F373" s="247">
        <f t="shared" ref="F373:F436" si="15">E373-D373</f>
        <v>9.0628729999999997</v>
      </c>
      <c r="G373" s="263">
        <f>E373/D373-100%</f>
        <v>1.2449001373626376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7.28</v>
      </c>
      <c r="E374" s="228">
        <f>E375</f>
        <v>16.342873000000001</v>
      </c>
      <c r="F374" s="228">
        <f t="shared" si="15"/>
        <v>9.0628729999999997</v>
      </c>
      <c r="G374" s="262">
        <f>E374/D374-100%</f>
        <v>1.2449001373626376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7.28</v>
      </c>
      <c r="E375" s="228">
        <f>E376+E394+E398</f>
        <v>16.342873000000001</v>
      </c>
      <c r="F375" s="228">
        <f t="shared" si="15"/>
        <v>9.0628729999999997</v>
      </c>
      <c r="G375" s="262">
        <f>E375/D375-100%</f>
        <v>1.2449001373626376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7.28</v>
      </c>
      <c r="E376" s="228">
        <f>E377+E381+E382+E383+E384+E389+E390+E391</f>
        <v>16.342873000000001</v>
      </c>
      <c r="F376" s="248">
        <f t="shared" si="15"/>
        <v>9.0628729999999997</v>
      </c>
      <c r="G376" s="262">
        <f>E376/D376-100%</f>
        <v>1.2449001373626376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v>7.28</v>
      </c>
      <c r="E389" s="221">
        <v>16.342873000000001</v>
      </c>
      <c r="F389" s="229">
        <f t="shared" si="15"/>
        <v>9.0628729999999997</v>
      </c>
      <c r="G389" s="243">
        <f>E389/D389-100%</f>
        <v>1.2449001373626376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90" t="s">
        <v>820</v>
      </c>
      <c r="B455" s="390"/>
      <c r="C455" s="390"/>
      <c r="D455" s="390"/>
      <c r="E455" s="390"/>
      <c r="F455" s="390"/>
      <c r="G455" s="390"/>
      <c r="H455" s="390"/>
    </row>
    <row r="456" spans="1:8" x14ac:dyDescent="0.25">
      <c r="A456" s="390" t="s">
        <v>821</v>
      </c>
      <c r="B456" s="390"/>
      <c r="C456" s="390"/>
      <c r="D456" s="390"/>
      <c r="E456" s="390"/>
      <c r="F456" s="390"/>
      <c r="G456" s="390"/>
      <c r="H456" s="390"/>
    </row>
    <row r="457" spans="1:8" x14ac:dyDescent="0.25">
      <c r="A457" s="390" t="s">
        <v>822</v>
      </c>
      <c r="B457" s="390"/>
      <c r="C457" s="390"/>
      <c r="D457" s="390"/>
      <c r="E457" s="390"/>
      <c r="F457" s="390"/>
      <c r="G457" s="390"/>
      <c r="H457" s="390"/>
    </row>
    <row r="458" spans="1:8" x14ac:dyDescent="0.25">
      <c r="A458" s="386" t="s">
        <v>823</v>
      </c>
      <c r="B458" s="386"/>
      <c r="C458" s="386"/>
      <c r="D458" s="386"/>
      <c r="E458" s="386"/>
      <c r="F458" s="386"/>
      <c r="G458" s="386"/>
      <c r="H458" s="386"/>
    </row>
    <row r="459" spans="1:8" x14ac:dyDescent="0.25">
      <c r="A459" s="387" t="s">
        <v>824</v>
      </c>
      <c r="B459" s="387"/>
      <c r="C459" s="387"/>
      <c r="D459" s="387"/>
      <c r="E459" s="387"/>
      <c r="F459" s="387"/>
      <c r="G459" s="387"/>
      <c r="H459" s="38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2025-02-10T13:04:36Z</dcterms:modified>
</cp:coreProperties>
</file>